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 activeTab="3"/>
  </bookViews>
  <sheets>
    <sheet name="приложение 5.5." sheetId="43" r:id="rId1"/>
    <sheet name="приложение 6.5." sheetId="45" r:id="rId2"/>
    <sheet name="приложение 7.5." sheetId="46" r:id="rId3"/>
    <sheet name="приложение 8.5." sheetId="44" r:id="rId4"/>
  </sheets>
  <externalReferences>
    <externalReference r:id="rId5"/>
  </externalReferences>
  <definedNames>
    <definedName name="_xlnm._FilterDatabase" localSheetId="0" hidden="1">'приложение 5.5.'!$A$12:$M$1068</definedName>
    <definedName name="_xlnm._FilterDatabase" localSheetId="1" hidden="1">'приложение 6.5.'!$A$8:$D$801</definedName>
    <definedName name="_xlnm._FilterDatabase" localSheetId="3" hidden="1">'приложение 8.5.'!$A$10:$V$1560</definedName>
    <definedName name="_xlnm.Print_Titles" localSheetId="0">'приложение 5.5.'!$11:$12</definedName>
    <definedName name="_xlnm.Print_Titles" localSheetId="1">'приложение 6.5.'!$7:$8</definedName>
    <definedName name="_xlnm.Print_Titles" localSheetId="3">'приложение 8.5.'!$9:$10</definedName>
    <definedName name="_xlnm.Print_Area" localSheetId="0">'приложение 5.5.'!$A$1:$K$1072</definedName>
    <definedName name="_xlnm.Print_Area" localSheetId="3">'приложение 8.5.'!$A$1:$L$1565</definedName>
  </definedNames>
  <calcPr calcId="125725"/>
</workbook>
</file>

<file path=xl/calcChain.xml><?xml version="1.0" encoding="utf-8"?>
<calcChain xmlns="http://schemas.openxmlformats.org/spreadsheetml/2006/main">
  <c r="I394" i="43"/>
  <c r="J394"/>
  <c r="J389" s="1"/>
  <c r="K394"/>
  <c r="I389"/>
  <c r="K389"/>
  <c r="I216"/>
  <c r="K216"/>
  <c r="I188" i="44"/>
  <c r="I768"/>
  <c r="I763"/>
  <c r="I762"/>
  <c r="I729"/>
  <c r="I521"/>
  <c r="I1369"/>
  <c r="I1327"/>
  <c r="I1285"/>
  <c r="L313"/>
  <c r="J340"/>
  <c r="J346"/>
  <c r="J1153"/>
  <c r="I1477" l="1"/>
  <c r="I106" l="1"/>
  <c r="I104"/>
  <c r="I93"/>
  <c r="I91"/>
  <c r="I87"/>
  <c r="I85"/>
  <c r="I66"/>
  <c r="I64"/>
  <c r="I57"/>
  <c r="I55"/>
  <c r="I48" l="1"/>
  <c r="I46"/>
  <c r="I42"/>
  <c r="I40"/>
  <c r="I29"/>
  <c r="I27"/>
  <c r="I747"/>
  <c r="I746"/>
  <c r="I1433"/>
  <c r="H188"/>
  <c r="L187"/>
  <c r="L186" s="1"/>
  <c r="K187"/>
  <c r="J187"/>
  <c r="J186" s="1"/>
  <c r="I187"/>
  <c r="I1517"/>
  <c r="H187" l="1"/>
  <c r="H139" i="43"/>
  <c r="J139"/>
  <c r="K186" i="44"/>
  <c r="K139" i="43"/>
  <c r="K138" s="1"/>
  <c r="I139"/>
  <c r="I186" i="44"/>
  <c r="I909"/>
  <c r="I1075"/>
  <c r="I519"/>
  <c r="I520"/>
  <c r="I555"/>
  <c r="I565"/>
  <c r="H186" l="1"/>
  <c r="I426"/>
  <c r="I1312"/>
  <c r="I1040"/>
  <c r="J652" l="1"/>
  <c r="J969" i="43"/>
  <c r="K969"/>
  <c r="K968" s="1"/>
  <c r="K967" s="1"/>
  <c r="H969"/>
  <c r="H1125" i="44"/>
  <c r="L1124"/>
  <c r="L1123" s="1"/>
  <c r="L1122" s="1"/>
  <c r="K1124"/>
  <c r="J972" i="43" s="1"/>
  <c r="J1124" i="44"/>
  <c r="J1123" s="1"/>
  <c r="J1122" s="1"/>
  <c r="I1124"/>
  <c r="H972" i="43" s="1"/>
  <c r="J1121" i="44"/>
  <c r="I969" i="43" s="1"/>
  <c r="I968" s="1"/>
  <c r="I967" s="1"/>
  <c r="L1120" i="44"/>
  <c r="K1120"/>
  <c r="J1120"/>
  <c r="J1119" s="1"/>
  <c r="I1120"/>
  <c r="I1119" s="1"/>
  <c r="I1118" s="1"/>
  <c r="L1119"/>
  <c r="L1118" s="1"/>
  <c r="K1119"/>
  <c r="K1118" s="1"/>
  <c r="K450"/>
  <c r="J1147"/>
  <c r="I352"/>
  <c r="I615"/>
  <c r="I1021"/>
  <c r="I839"/>
  <c r="I115"/>
  <c r="I113"/>
  <c r="I110"/>
  <c r="I1091"/>
  <c r="I784"/>
  <c r="I183"/>
  <c r="I169"/>
  <c r="I105"/>
  <c r="I92"/>
  <c r="I109"/>
  <c r="I96"/>
  <c r="I28"/>
  <c r="I529"/>
  <c r="I330" i="43"/>
  <c r="I329" s="1"/>
  <c r="I328" s="1"/>
  <c r="I327" s="1"/>
  <c r="I326" s="1"/>
  <c r="J330"/>
  <c r="J329" s="1"/>
  <c r="J328" s="1"/>
  <c r="J327" s="1"/>
  <c r="J326" s="1"/>
  <c r="K330"/>
  <c r="K329" s="1"/>
  <c r="K328" s="1"/>
  <c r="K327" s="1"/>
  <c r="K326" s="1"/>
  <c r="H1552" i="44"/>
  <c r="I1551"/>
  <c r="H1551" s="1"/>
  <c r="L1550"/>
  <c r="L1549" s="1"/>
  <c r="L1548" s="1"/>
  <c r="L1547" s="1"/>
  <c r="L1546" s="1"/>
  <c r="L1545" s="1"/>
  <c r="K1550"/>
  <c r="K1549" s="1"/>
  <c r="K1548" s="1"/>
  <c r="K1547" s="1"/>
  <c r="K1546" s="1"/>
  <c r="K1545" s="1"/>
  <c r="J1550"/>
  <c r="J1549" s="1"/>
  <c r="J1548" s="1"/>
  <c r="J1547" s="1"/>
  <c r="J1546" s="1"/>
  <c r="J1545" s="1"/>
  <c r="J1492"/>
  <c r="J1448"/>
  <c r="J1447"/>
  <c r="J1197"/>
  <c r="J1196"/>
  <c r="J1192"/>
  <c r="J1191"/>
  <c r="I933"/>
  <c r="H933"/>
  <c r="L932"/>
  <c r="L931" s="1"/>
  <c r="L930" s="1"/>
  <c r="K932"/>
  <c r="J806" i="43" s="1"/>
  <c r="J805" s="1"/>
  <c r="J932" i="44"/>
  <c r="J931" s="1"/>
  <c r="J930" s="1"/>
  <c r="I767"/>
  <c r="I707"/>
  <c r="I528"/>
  <c r="I525"/>
  <c r="I524"/>
  <c r="J496"/>
  <c r="J492"/>
  <c r="J491"/>
  <c r="J490"/>
  <c r="I425"/>
  <c r="J213"/>
  <c r="J212"/>
  <c r="J209"/>
  <c r="J208"/>
  <c r="J203"/>
  <c r="J202"/>
  <c r="J201"/>
  <c r="I193"/>
  <c r="I191"/>
  <c r="J143"/>
  <c r="J141"/>
  <c r="J157"/>
  <c r="J153"/>
  <c r="J152"/>
  <c r="J151"/>
  <c r="I298"/>
  <c r="I293"/>
  <c r="I333"/>
  <c r="I660"/>
  <c r="I686"/>
  <c r="H1121" l="1"/>
  <c r="K1123"/>
  <c r="K1122" s="1"/>
  <c r="H968" i="43"/>
  <c r="H967" s="1"/>
  <c r="I1123" i="44"/>
  <c r="H1123" s="1"/>
  <c r="J968" i="43"/>
  <c r="J971"/>
  <c r="J970" s="1"/>
  <c r="H971"/>
  <c r="H970" s="1"/>
  <c r="H1119" i="44"/>
  <c r="I972" i="43"/>
  <c r="H1124" i="44"/>
  <c r="K972" i="43"/>
  <c r="J967"/>
  <c r="G969"/>
  <c r="D334" i="45" s="1"/>
  <c r="J1118" i="44"/>
  <c r="H1118" s="1"/>
  <c r="H1120"/>
  <c r="I806" i="43"/>
  <c r="I805" s="1"/>
  <c r="H330"/>
  <c r="K931" i="44"/>
  <c r="K930" s="1"/>
  <c r="K806" i="43"/>
  <c r="K805" s="1"/>
  <c r="I1550" i="44"/>
  <c r="I932"/>
  <c r="H806" i="43" s="1"/>
  <c r="H805" s="1"/>
  <c r="H941" i="44"/>
  <c r="L940"/>
  <c r="L939" s="1"/>
  <c r="L938" s="1"/>
  <c r="K940"/>
  <c r="K939" s="1"/>
  <c r="J940"/>
  <c r="I814" i="43" s="1"/>
  <c r="I813" s="1"/>
  <c r="I812" s="1"/>
  <c r="I940" i="44"/>
  <c r="H814" i="43" s="1"/>
  <c r="H813" s="1"/>
  <c r="H812" s="1"/>
  <c r="J936" i="44"/>
  <c r="K936"/>
  <c r="K935" s="1"/>
  <c r="L936"/>
  <c r="K811" i="43" s="1"/>
  <c r="K810" s="1"/>
  <c r="K809" s="1"/>
  <c r="I936" i="44"/>
  <c r="H937"/>
  <c r="J163"/>
  <c r="J1335"/>
  <c r="H936" l="1"/>
  <c r="G967" i="43"/>
  <c r="G968"/>
  <c r="J935" i="44"/>
  <c r="J934" s="1"/>
  <c r="I1122"/>
  <c r="H1122" s="1"/>
  <c r="I971" i="43"/>
  <c r="I939" i="44"/>
  <c r="I938" s="1"/>
  <c r="I811" i="43"/>
  <c r="I810" s="1"/>
  <c r="I809" s="1"/>
  <c r="D333" i="45"/>
  <c r="D332" s="1"/>
  <c r="J811" i="43"/>
  <c r="J810" s="1"/>
  <c r="G972"/>
  <c r="D337" i="45" s="1"/>
  <c r="K971" i="43"/>
  <c r="K970" s="1"/>
  <c r="J814"/>
  <c r="J813" s="1"/>
  <c r="J939" i="44"/>
  <c r="J938" s="1"/>
  <c r="G806" i="43"/>
  <c r="I935" i="44"/>
  <c r="I934" s="1"/>
  <c r="H940"/>
  <c r="H811" i="43"/>
  <c r="H810" s="1"/>
  <c r="H809" s="1"/>
  <c r="L935" i="44"/>
  <c r="L934" s="1"/>
  <c r="L929" s="1"/>
  <c r="L928" s="1"/>
  <c r="L927" s="1"/>
  <c r="K814" i="43"/>
  <c r="K813" s="1"/>
  <c r="K812" s="1"/>
  <c r="G805"/>
  <c r="H1550" i="44"/>
  <c r="I1549"/>
  <c r="H932"/>
  <c r="I931"/>
  <c r="K934"/>
  <c r="K938"/>
  <c r="K638"/>
  <c r="I501"/>
  <c r="I1559"/>
  <c r="I1233"/>
  <c r="I323"/>
  <c r="I741"/>
  <c r="I727"/>
  <c r="I1537"/>
  <c r="I1521"/>
  <c r="I1522"/>
  <c r="H1477"/>
  <c r="L1476"/>
  <c r="K1476"/>
  <c r="J1476"/>
  <c r="J1475" s="1"/>
  <c r="I1476"/>
  <c r="I1475" s="1"/>
  <c r="I1474" s="1"/>
  <c r="I1473" s="1"/>
  <c r="I1458"/>
  <c r="I1421"/>
  <c r="I1411"/>
  <c r="I1408"/>
  <c r="J1364"/>
  <c r="K1359"/>
  <c r="J1339"/>
  <c r="I1343"/>
  <c r="I1315"/>
  <c r="J1290"/>
  <c r="I1286"/>
  <c r="I1072"/>
  <c r="I1031"/>
  <c r="I917"/>
  <c r="I771"/>
  <c r="I425" i="43"/>
  <c r="I424" s="1"/>
  <c r="I423" s="1"/>
  <c r="J425"/>
  <c r="J424" s="1"/>
  <c r="J423" s="1"/>
  <c r="K425"/>
  <c r="K424" s="1"/>
  <c r="K423" s="1"/>
  <c r="H569" i="44"/>
  <c r="I568"/>
  <c r="H425" i="43" s="1"/>
  <c r="L567" i="44"/>
  <c r="K567"/>
  <c r="K566" s="1"/>
  <c r="J567"/>
  <c r="J566" s="1"/>
  <c r="I567"/>
  <c r="L566"/>
  <c r="I560"/>
  <c r="I251" i="43"/>
  <c r="J251"/>
  <c r="K251"/>
  <c r="K250" s="1"/>
  <c r="K249" s="1"/>
  <c r="H251"/>
  <c r="K345" i="44"/>
  <c r="K344" s="1"/>
  <c r="H346"/>
  <c r="L345"/>
  <c r="L344" s="1"/>
  <c r="J345"/>
  <c r="J344" s="1"/>
  <c r="I251"/>
  <c r="H251" s="1"/>
  <c r="K250"/>
  <c r="J180" i="43" s="1"/>
  <c r="L250" i="44"/>
  <c r="L249" s="1"/>
  <c r="J250"/>
  <c r="J249" s="1"/>
  <c r="I248"/>
  <c r="K175" i="43"/>
  <c r="K174" s="1"/>
  <c r="K244" i="44"/>
  <c r="K243" s="1"/>
  <c r="J175" i="43" s="1"/>
  <c r="L243" i="44"/>
  <c r="L242" s="1"/>
  <c r="J243"/>
  <c r="J242" s="1"/>
  <c r="I243"/>
  <c r="I242" s="1"/>
  <c r="K241"/>
  <c r="H191"/>
  <c r="L190"/>
  <c r="K190"/>
  <c r="J190"/>
  <c r="I190"/>
  <c r="I192"/>
  <c r="J192"/>
  <c r="K192"/>
  <c r="L192"/>
  <c r="I86"/>
  <c r="K830" i="43"/>
  <c r="K829" s="1"/>
  <c r="H1483" i="44"/>
  <c r="L1482"/>
  <c r="L1478" s="1"/>
  <c r="K1482"/>
  <c r="K1480" s="1"/>
  <c r="K1479" s="1"/>
  <c r="J1482"/>
  <c r="J1481" s="1"/>
  <c r="I1482"/>
  <c r="I1480" s="1"/>
  <c r="I1439"/>
  <c r="I1438"/>
  <c r="I1435"/>
  <c r="J1200"/>
  <c r="J1193"/>
  <c r="K538" i="43"/>
  <c r="J538"/>
  <c r="I538"/>
  <c r="I709" i="44"/>
  <c r="H709" s="1"/>
  <c r="L708"/>
  <c r="K708"/>
  <c r="J708"/>
  <c r="I435"/>
  <c r="I432"/>
  <c r="K265" i="43"/>
  <c r="K264" s="1"/>
  <c r="I365" i="44"/>
  <c r="I363"/>
  <c r="L363"/>
  <c r="L362" s="1"/>
  <c r="L361" s="1"/>
  <c r="K362"/>
  <c r="K361" s="1"/>
  <c r="J362"/>
  <c r="J361" s="1"/>
  <c r="J207"/>
  <c r="J147"/>
  <c r="J142"/>
  <c r="I36"/>
  <c r="H935" l="1"/>
  <c r="K929"/>
  <c r="D336" i="45"/>
  <c r="D335" s="1"/>
  <c r="I970" i="43"/>
  <c r="G970" s="1"/>
  <c r="G971"/>
  <c r="G814"/>
  <c r="D104" i="45" s="1"/>
  <c r="D103" s="1"/>
  <c r="D102" s="1"/>
  <c r="G811" i="43"/>
  <c r="D101" i="45" s="1"/>
  <c r="D100" s="1"/>
  <c r="D99" s="1"/>
  <c r="K1475" i="44"/>
  <c r="K1474" s="1"/>
  <c r="K1473" s="1"/>
  <c r="K1472" s="1"/>
  <c r="H939"/>
  <c r="H931"/>
  <c r="I930"/>
  <c r="J929"/>
  <c r="J928" s="1"/>
  <c r="J927" s="1"/>
  <c r="H1549"/>
  <c r="I1548"/>
  <c r="H938"/>
  <c r="J812" i="43"/>
  <c r="G813"/>
  <c r="J809"/>
  <c r="G809" s="1"/>
  <c r="G810"/>
  <c r="H934" i="44"/>
  <c r="I250" i="43"/>
  <c r="I249" s="1"/>
  <c r="L1475" i="44"/>
  <c r="L1474" s="1"/>
  <c r="L1473" s="1"/>
  <c r="L1472" s="1"/>
  <c r="H567"/>
  <c r="H1286"/>
  <c r="I1284"/>
  <c r="K826" i="43"/>
  <c r="I189" i="44"/>
  <c r="I185" s="1"/>
  <c r="H568"/>
  <c r="H825" i="43"/>
  <c r="J825"/>
  <c r="J824" s="1"/>
  <c r="J823" s="1"/>
  <c r="J822" s="1"/>
  <c r="J821" s="1"/>
  <c r="K825"/>
  <c r="K824" s="1"/>
  <c r="K823" s="1"/>
  <c r="K822" s="1"/>
  <c r="K821" s="1"/>
  <c r="I825"/>
  <c r="J1474" i="44"/>
  <c r="H1476"/>
  <c r="I1472"/>
  <c r="I566"/>
  <c r="H566" s="1"/>
  <c r="J250" i="43"/>
  <c r="J249" s="1"/>
  <c r="G251"/>
  <c r="D466" i="45" s="1"/>
  <c r="H250" i="43"/>
  <c r="H249" s="1"/>
  <c r="L189" i="44"/>
  <c r="L185" s="1"/>
  <c r="J1480"/>
  <c r="J1479" s="1"/>
  <c r="K189"/>
  <c r="K185" s="1"/>
  <c r="I345"/>
  <c r="L1481"/>
  <c r="L1480"/>
  <c r="L1479" s="1"/>
  <c r="J189"/>
  <c r="J185" s="1"/>
  <c r="K141" i="43"/>
  <c r="H244" i="44"/>
  <c r="I250"/>
  <c r="I249" s="1"/>
  <c r="I141" i="43"/>
  <c r="J141"/>
  <c r="H190" i="44"/>
  <c r="H141" i="43"/>
  <c r="K180"/>
  <c r="K179" s="1"/>
  <c r="I180"/>
  <c r="K249" i="44"/>
  <c r="H243"/>
  <c r="K242"/>
  <c r="H242" s="1"/>
  <c r="K828" i="43"/>
  <c r="K827" s="1"/>
  <c r="H192" i="44"/>
  <c r="J1478"/>
  <c r="K1478"/>
  <c r="I362"/>
  <c r="I361" s="1"/>
  <c r="H361" s="1"/>
  <c r="H363"/>
  <c r="H539" i="43"/>
  <c r="G539" s="1"/>
  <c r="D760" i="45" s="1"/>
  <c r="D759" s="1"/>
  <c r="I1478" i="44"/>
  <c r="I1481"/>
  <c r="H830" i="43"/>
  <c r="I1479" i="44"/>
  <c r="K1481"/>
  <c r="H1482"/>
  <c r="I708"/>
  <c r="H708" s="1"/>
  <c r="H185" l="1"/>
  <c r="I184"/>
  <c r="H1475"/>
  <c r="I929"/>
  <c r="I928" s="1"/>
  <c r="I927" s="1"/>
  <c r="H930"/>
  <c r="H1548"/>
  <c r="I1547"/>
  <c r="G812" i="43"/>
  <c r="K928" i="44"/>
  <c r="H1480"/>
  <c r="H1474"/>
  <c r="J1473"/>
  <c r="G250" i="43"/>
  <c r="G249"/>
  <c r="D465" i="45"/>
  <c r="D464" s="1"/>
  <c r="H1479" i="44"/>
  <c r="H345"/>
  <c r="I344"/>
  <c r="H344" s="1"/>
  <c r="G141" i="43"/>
  <c r="H180"/>
  <c r="H250" i="44"/>
  <c r="H249"/>
  <c r="H1478"/>
  <c r="H362"/>
  <c r="H265" i="43"/>
  <c r="H538"/>
  <c r="G538" s="1"/>
  <c r="H1481" i="44"/>
  <c r="H929" l="1"/>
  <c r="H1547"/>
  <c r="I1546"/>
  <c r="K927"/>
  <c r="H928"/>
  <c r="J1472"/>
  <c r="H1472" s="1"/>
  <c r="H1473"/>
  <c r="I1432"/>
  <c r="K274" i="43"/>
  <c r="I373" i="44"/>
  <c r="H275" i="43" s="1"/>
  <c r="I889" i="44"/>
  <c r="H1546" l="1"/>
  <c r="I1545"/>
  <c r="H1545" s="1"/>
  <c r="H927"/>
  <c r="H274" i="43"/>
  <c r="I372" i="44"/>
  <c r="H193" l="1"/>
  <c r="K184"/>
  <c r="J184"/>
  <c r="L184" l="1"/>
  <c r="K142" i="43"/>
  <c r="I142"/>
  <c r="I140" s="1"/>
  <c r="H142"/>
  <c r="H140" s="1"/>
  <c r="J142"/>
  <c r="J140" s="1"/>
  <c r="I240"/>
  <c r="J240"/>
  <c r="J239" s="1"/>
  <c r="J238" s="1"/>
  <c r="K240"/>
  <c r="K239" s="1"/>
  <c r="K238" s="1"/>
  <c r="H240"/>
  <c r="H239" s="1"/>
  <c r="H238" s="1"/>
  <c r="H333" i="44"/>
  <c r="L332"/>
  <c r="L331" s="1"/>
  <c r="K332"/>
  <c r="K331" s="1"/>
  <c r="J332"/>
  <c r="J331" s="1"/>
  <c r="I332"/>
  <c r="J137" i="43" l="1"/>
  <c r="J136" s="1"/>
  <c r="I138"/>
  <c r="I137"/>
  <c r="I136" s="1"/>
  <c r="K140"/>
  <c r="H189" i="44"/>
  <c r="H184"/>
  <c r="H332"/>
  <c r="I331"/>
  <c r="H331" s="1"/>
  <c r="G240" i="43"/>
  <c r="I239"/>
  <c r="H1416" i="44"/>
  <c r="L1415"/>
  <c r="K746" i="43" s="1"/>
  <c r="K1415" i="44"/>
  <c r="J746" i="43" s="1"/>
  <c r="J1415" i="44"/>
  <c r="I746" i="43" s="1"/>
  <c r="I1415" i="44"/>
  <c r="H746" i="43" s="1"/>
  <c r="H926" i="44"/>
  <c r="L925"/>
  <c r="L924" s="1"/>
  <c r="L923" s="1"/>
  <c r="K925"/>
  <c r="J778" i="43" s="1"/>
  <c r="J925" i="44"/>
  <c r="J924" s="1"/>
  <c r="J923" s="1"/>
  <c r="I925"/>
  <c r="L712"/>
  <c r="L711" s="1"/>
  <c r="L710" s="1"/>
  <c r="H713"/>
  <c r="K712"/>
  <c r="K711" s="1"/>
  <c r="K710" s="1"/>
  <c r="J712"/>
  <c r="I542" i="43" s="1"/>
  <c r="I712" i="44"/>
  <c r="H542" i="43" s="1"/>
  <c r="H524"/>
  <c r="H693" i="44"/>
  <c r="L692"/>
  <c r="K526" i="43" s="1"/>
  <c r="K692" i="44"/>
  <c r="K691" s="1"/>
  <c r="J692"/>
  <c r="I526" i="43" s="1"/>
  <c r="I692" i="44"/>
  <c r="L689"/>
  <c r="K524" i="43" s="1"/>
  <c r="J689" i="44"/>
  <c r="I524" i="43" s="1"/>
  <c r="I688" i="44"/>
  <c r="K137" i="43" l="1"/>
  <c r="K136" s="1"/>
  <c r="J138"/>
  <c r="G139"/>
  <c r="H138"/>
  <c r="I238"/>
  <c r="G239"/>
  <c r="J688" i="44"/>
  <c r="J687" s="1"/>
  <c r="L1414"/>
  <c r="L1413" s="1"/>
  <c r="L691"/>
  <c r="L688"/>
  <c r="L687" s="1"/>
  <c r="J711"/>
  <c r="J710" s="1"/>
  <c r="K924"/>
  <c r="K923" s="1"/>
  <c r="J1414"/>
  <c r="J1413" s="1"/>
  <c r="K542" i="43"/>
  <c r="H925" i="44"/>
  <c r="K745" i="43"/>
  <c r="K744" s="1"/>
  <c r="H778"/>
  <c r="J526"/>
  <c r="J525" s="1"/>
  <c r="I924" i="44"/>
  <c r="K778" i="43"/>
  <c r="I778"/>
  <c r="I1414" i="44"/>
  <c r="K1414"/>
  <c r="K1413" s="1"/>
  <c r="H1415"/>
  <c r="K523" i="43"/>
  <c r="K522" s="1"/>
  <c r="K525"/>
  <c r="I523"/>
  <c r="I522" s="1"/>
  <c r="I525"/>
  <c r="K689" i="44"/>
  <c r="H690"/>
  <c r="J691"/>
  <c r="H692"/>
  <c r="H523" i="43"/>
  <c r="H522" s="1"/>
  <c r="J542"/>
  <c r="H526"/>
  <c r="H712" i="44"/>
  <c r="I711"/>
  <c r="I687"/>
  <c r="I691"/>
  <c r="G138" i="43" l="1"/>
  <c r="H137"/>
  <c r="G238"/>
  <c r="K541"/>
  <c r="K540" s="1"/>
  <c r="H924" i="44"/>
  <c r="G526" i="43"/>
  <c r="D715" i="45" s="1"/>
  <c r="I923" i="44"/>
  <c r="H923" s="1"/>
  <c r="H1414"/>
  <c r="I1413"/>
  <c r="H1413" s="1"/>
  <c r="K777" i="43"/>
  <c r="K776" s="1"/>
  <c r="H691" i="44"/>
  <c r="H525" i="43"/>
  <c r="G525" s="1"/>
  <c r="J524"/>
  <c r="G524" s="1"/>
  <c r="D713" i="45" s="1"/>
  <c r="K688" i="44"/>
  <c r="H689"/>
  <c r="H711"/>
  <c r="I710"/>
  <c r="H710" s="1"/>
  <c r="I618" i="43"/>
  <c r="J618"/>
  <c r="H618"/>
  <c r="H1307" i="44"/>
  <c r="L1306"/>
  <c r="L1305" s="1"/>
  <c r="J1157"/>
  <c r="I1003" i="43" s="1"/>
  <c r="K1157" i="44"/>
  <c r="J1003" i="43" s="1"/>
  <c r="L1157" i="44"/>
  <c r="K1003" i="43" s="1"/>
  <c r="I1157" i="44"/>
  <c r="H1003" i="43" s="1"/>
  <c r="H1158" i="44"/>
  <c r="H1383"/>
  <c r="L1382"/>
  <c r="K725" i="43" s="1"/>
  <c r="K724" s="1"/>
  <c r="K723" s="1"/>
  <c r="K722" s="1"/>
  <c r="K1382" i="44"/>
  <c r="J725" i="43" s="1"/>
  <c r="J1382" i="44"/>
  <c r="J1381" s="1"/>
  <c r="J1380" s="1"/>
  <c r="J1379" s="1"/>
  <c r="I1382"/>
  <c r="H725" i="43" s="1"/>
  <c r="H565" i="44"/>
  <c r="L564"/>
  <c r="K422" i="43" s="1"/>
  <c r="K421" s="1"/>
  <c r="K420" s="1"/>
  <c r="K419" s="1"/>
  <c r="K564" i="44"/>
  <c r="J564"/>
  <c r="I422" i="43" s="1"/>
  <c r="I564" i="44"/>
  <c r="H422" i="43" s="1"/>
  <c r="L563" i="44"/>
  <c r="L562" s="1"/>
  <c r="L561" s="1"/>
  <c r="I248" i="43"/>
  <c r="J248"/>
  <c r="J247" s="1"/>
  <c r="K248"/>
  <c r="H248"/>
  <c r="H247" s="1"/>
  <c r="H343" i="44"/>
  <c r="L342"/>
  <c r="L341" s="1"/>
  <c r="K342"/>
  <c r="J342"/>
  <c r="J341" s="1"/>
  <c r="I342"/>
  <c r="I341" s="1"/>
  <c r="I674" i="43"/>
  <c r="J674"/>
  <c r="H674"/>
  <c r="H1378" i="44"/>
  <c r="L1377"/>
  <c r="L1376" s="1"/>
  <c r="L1375" s="1"/>
  <c r="K1376"/>
  <c r="K1375" s="1"/>
  <c r="J1376"/>
  <c r="J1375" s="1"/>
  <c r="I1376"/>
  <c r="H1237"/>
  <c r="L1236"/>
  <c r="K1060" i="43" s="1"/>
  <c r="K1059" s="1"/>
  <c r="K1058" s="1"/>
  <c r="K1236" i="44"/>
  <c r="J1060" i="43" s="1"/>
  <c r="J1236" i="44"/>
  <c r="I1060" i="43" s="1"/>
  <c r="I1236" i="44"/>
  <c r="I1235" s="1"/>
  <c r="I1234" s="1"/>
  <c r="H985"/>
  <c r="L984"/>
  <c r="K863" i="43" s="1"/>
  <c r="K862" s="1"/>
  <c r="K861" s="1"/>
  <c r="K860" s="1"/>
  <c r="K984" i="44"/>
  <c r="J984"/>
  <c r="I863" i="43" s="1"/>
  <c r="I984" i="44"/>
  <c r="H863" i="43" s="1"/>
  <c r="H913" i="44"/>
  <c r="L912"/>
  <c r="K769" i="43" s="1"/>
  <c r="K768" s="1"/>
  <c r="K767" s="1"/>
  <c r="K912" i="44"/>
  <c r="J912"/>
  <c r="J911" s="1"/>
  <c r="I912"/>
  <c r="H769" i="43" s="1"/>
  <c r="H255" i="44"/>
  <c r="L254"/>
  <c r="K183" i="43" s="1"/>
  <c r="K182" s="1"/>
  <c r="K181" s="1"/>
  <c r="J179" s="1"/>
  <c r="K254" i="44"/>
  <c r="K253" s="1"/>
  <c r="J254"/>
  <c r="I183" i="43" s="1"/>
  <c r="I254" i="44"/>
  <c r="H183" i="43" s="1"/>
  <c r="H1101" i="44"/>
  <c r="L1100"/>
  <c r="K954" i="43" s="1"/>
  <c r="K953" s="1"/>
  <c r="K952" s="1"/>
  <c r="K1100" i="44"/>
  <c r="J954" i="43" s="1"/>
  <c r="J1100" i="44"/>
  <c r="J1099" s="1"/>
  <c r="J1098" s="1"/>
  <c r="I1100"/>
  <c r="I1099" s="1"/>
  <c r="H136" i="43" l="1"/>
  <c r="G137"/>
  <c r="L1099" i="44"/>
  <c r="L1098" s="1"/>
  <c r="L911"/>
  <c r="L910" s="1"/>
  <c r="L253"/>
  <c r="L252" s="1"/>
  <c r="L983"/>
  <c r="L982" s="1"/>
  <c r="L981" s="1"/>
  <c r="D714" i="45"/>
  <c r="I563" i="44"/>
  <c r="I562" s="1"/>
  <c r="I561" s="1"/>
  <c r="J523" i="43"/>
  <c r="K687" i="44"/>
  <c r="H687" s="1"/>
  <c r="H688"/>
  <c r="D712" i="45"/>
  <c r="H1157" i="44"/>
  <c r="L1381"/>
  <c r="L1380" s="1"/>
  <c r="L1379" s="1"/>
  <c r="H1306"/>
  <c r="K618" i="43"/>
  <c r="G618" s="1"/>
  <c r="D83" i="45" s="1"/>
  <c r="H1305" i="44"/>
  <c r="L1304"/>
  <c r="H1304" s="1"/>
  <c r="G1003" i="43"/>
  <c r="D637" i="45" s="1"/>
  <c r="J563" i="44"/>
  <c r="J562" s="1"/>
  <c r="J561" s="1"/>
  <c r="H564"/>
  <c r="I1381"/>
  <c r="I1380" s="1"/>
  <c r="I1379" s="1"/>
  <c r="I725" i="43"/>
  <c r="H1376" i="44"/>
  <c r="H342"/>
  <c r="H1382"/>
  <c r="K1099"/>
  <c r="K1098" s="1"/>
  <c r="J422" i="43"/>
  <c r="I911" i="44"/>
  <c r="I910" s="1"/>
  <c r="H912"/>
  <c r="J983"/>
  <c r="J982" s="1"/>
  <c r="J981" s="1"/>
  <c r="I673" i="43"/>
  <c r="I672" s="1"/>
  <c r="K1381" i="44"/>
  <c r="K563"/>
  <c r="I247" i="43"/>
  <c r="G248"/>
  <c r="D460" i="45" s="1"/>
  <c r="K247" i="43"/>
  <c r="K246" s="1"/>
  <c r="K341" i="44"/>
  <c r="J253"/>
  <c r="J252" s="1"/>
  <c r="H673" i="43"/>
  <c r="H672" s="1"/>
  <c r="H1377" i="44"/>
  <c r="I983"/>
  <c r="I982" s="1"/>
  <c r="I981" s="1"/>
  <c r="I1375"/>
  <c r="H1375" s="1"/>
  <c r="H984"/>
  <c r="K674" i="43"/>
  <c r="K673" s="1"/>
  <c r="K672" s="1"/>
  <c r="L1235" i="44"/>
  <c r="L1234" s="1"/>
  <c r="I954" i="43"/>
  <c r="H1100" i="44"/>
  <c r="I253"/>
  <c r="I252" s="1"/>
  <c r="I769" i="43"/>
  <c r="J1235" i="44"/>
  <c r="J1234" s="1"/>
  <c r="H1236"/>
  <c r="H1060" i="43"/>
  <c r="J183"/>
  <c r="H954"/>
  <c r="J769"/>
  <c r="J863"/>
  <c r="J673"/>
  <c r="J672" s="1"/>
  <c r="K1235" i="44"/>
  <c r="K983"/>
  <c r="J910"/>
  <c r="K911"/>
  <c r="K910" s="1"/>
  <c r="K252"/>
  <c r="H254"/>
  <c r="I1098"/>
  <c r="D711" i="45" l="1"/>
  <c r="H252" i="44"/>
  <c r="J522" i="43"/>
  <c r="G522" s="1"/>
  <c r="G523"/>
  <c r="D82" i="45"/>
  <c r="D81" s="1"/>
  <c r="K617" i="43"/>
  <c r="H1098" i="44"/>
  <c r="H1099"/>
  <c r="H253"/>
  <c r="H341"/>
  <c r="G674" i="43"/>
  <c r="K1380" i="44"/>
  <c r="H1381"/>
  <c r="D459" i="45"/>
  <c r="D458" s="1"/>
  <c r="K562" i="44"/>
  <c r="H563"/>
  <c r="G672" i="43"/>
  <c r="H911" i="44"/>
  <c r="H910"/>
  <c r="G673" i="43"/>
  <c r="K1234" i="44"/>
  <c r="H1234" s="1"/>
  <c r="H1235"/>
  <c r="K982"/>
  <c r="H983"/>
  <c r="H1294"/>
  <c r="L1293"/>
  <c r="L1292" s="1"/>
  <c r="H1005"/>
  <c r="L1004"/>
  <c r="L1003" s="1"/>
  <c r="L1002" s="1"/>
  <c r="L1001" s="1"/>
  <c r="K1004"/>
  <c r="J879" i="43" s="1"/>
  <c r="J1004" i="44"/>
  <c r="J1003" s="1"/>
  <c r="J1002" s="1"/>
  <c r="J1001" s="1"/>
  <c r="I1004"/>
  <c r="I1003" s="1"/>
  <c r="J749"/>
  <c r="K749"/>
  <c r="L749"/>
  <c r="I745"/>
  <c r="H327"/>
  <c r="J230" i="43"/>
  <c r="L326" i="44"/>
  <c r="K234" i="43" s="1"/>
  <c r="K326" i="44"/>
  <c r="K325" s="1"/>
  <c r="K319" s="1"/>
  <c r="J326"/>
  <c r="J325" s="1"/>
  <c r="J431"/>
  <c r="I320" i="43" s="1"/>
  <c r="I319" s="1"/>
  <c r="K431" i="44"/>
  <c r="K430" s="1"/>
  <c r="L431"/>
  <c r="K320" i="43" s="1"/>
  <c r="I431" i="44"/>
  <c r="H320" i="43" s="1"/>
  <c r="H432" i="44"/>
  <c r="J815"/>
  <c r="K815"/>
  <c r="L815"/>
  <c r="I815"/>
  <c r="H816"/>
  <c r="I326" l="1"/>
  <c r="I325" s="1"/>
  <c r="H752"/>
  <c r="K616" i="43"/>
  <c r="G616" s="1"/>
  <c r="G617"/>
  <c r="I749" i="44"/>
  <c r="K1379"/>
  <c r="H1379" s="1"/>
  <c r="H1380"/>
  <c r="K561"/>
  <c r="H561" s="1"/>
  <c r="H562"/>
  <c r="K879" i="43"/>
  <c r="H1293" i="44"/>
  <c r="K608" i="43"/>
  <c r="G608" s="1"/>
  <c r="D40" i="45" s="1"/>
  <c r="H879" i="43"/>
  <c r="I430" i="44"/>
  <c r="J320" i="43"/>
  <c r="J319" s="1"/>
  <c r="K1003" i="44"/>
  <c r="K1002" s="1"/>
  <c r="K1001" s="1"/>
  <c r="J430"/>
  <c r="K981"/>
  <c r="H981" s="1"/>
  <c r="H982"/>
  <c r="L325"/>
  <c r="H431"/>
  <c r="L430"/>
  <c r="J234" i="43"/>
  <c r="J233" s="1"/>
  <c r="I879"/>
  <c r="H1004" i="44"/>
  <c r="H1292"/>
  <c r="L1291"/>
  <c r="H1291" s="1"/>
  <c r="I1002"/>
  <c r="K233" i="43"/>
  <c r="I234"/>
  <c r="K319"/>
  <c r="H319"/>
  <c r="I807" i="44"/>
  <c r="H808"/>
  <c r="I796"/>
  <c r="H797"/>
  <c r="H326" l="1"/>
  <c r="H325"/>
  <c r="H234" i="43"/>
  <c r="H233" s="1"/>
  <c r="K878"/>
  <c r="K877" s="1"/>
  <c r="K876" s="1"/>
  <c r="D39" i="45"/>
  <c r="D38" s="1"/>
  <c r="K607" i="43"/>
  <c r="G607" s="1"/>
  <c r="H1003" i="44"/>
  <c r="H430"/>
  <c r="H1002"/>
  <c r="I1001"/>
  <c r="H1001" s="1"/>
  <c r="I233" i="43"/>
  <c r="J1346" i="44"/>
  <c r="I651" i="43" s="1"/>
  <c r="K1346" i="44"/>
  <c r="K1345" s="1"/>
  <c r="K1344" s="1"/>
  <c r="L1346"/>
  <c r="K651" i="43" s="1"/>
  <c r="I1346" i="44"/>
  <c r="I1345" s="1"/>
  <c r="H1347"/>
  <c r="H1049"/>
  <c r="H282"/>
  <c r="L281"/>
  <c r="K203" i="43" s="1"/>
  <c r="K281" i="44"/>
  <c r="K280" s="1"/>
  <c r="J281"/>
  <c r="I203" i="43" s="1"/>
  <c r="I281" i="44"/>
  <c r="I280" s="1"/>
  <c r="L1048"/>
  <c r="L1047" s="1"/>
  <c r="K1048"/>
  <c r="K1047" s="1"/>
  <c r="J1048"/>
  <c r="I911" i="43" s="1"/>
  <c r="H801" i="44"/>
  <c r="L800"/>
  <c r="K624" i="43" s="1"/>
  <c r="K623" s="1"/>
  <c r="K800" i="44"/>
  <c r="J800"/>
  <c r="J799" s="1"/>
  <c r="I800"/>
  <c r="H624" i="43" s="1"/>
  <c r="H1072" i="44"/>
  <c r="L1071"/>
  <c r="L1070" s="1"/>
  <c r="K1071"/>
  <c r="J931" i="43" s="1"/>
  <c r="J1071" i="44"/>
  <c r="J1070" s="1"/>
  <c r="I1071"/>
  <c r="H931" i="43" s="1"/>
  <c r="J1039" i="44"/>
  <c r="K1039"/>
  <c r="L1039"/>
  <c r="H1040"/>
  <c r="J162"/>
  <c r="I117" i="43" s="1"/>
  <c r="K162" i="44"/>
  <c r="K161" s="1"/>
  <c r="K160" s="1"/>
  <c r="K159" s="1"/>
  <c r="K158" s="1"/>
  <c r="L162"/>
  <c r="K117" i="43" s="1"/>
  <c r="K116" s="1"/>
  <c r="K115" s="1"/>
  <c r="K114" s="1"/>
  <c r="K113" s="1"/>
  <c r="I162" i="44"/>
  <c r="H117" i="43" s="1"/>
  <c r="H163" i="44"/>
  <c r="L280" l="1"/>
  <c r="K606" i="43"/>
  <c r="G606" s="1"/>
  <c r="D95" i="45"/>
  <c r="L799" i="44"/>
  <c r="I799"/>
  <c r="K650" i="43"/>
  <c r="K649" s="1"/>
  <c r="L1345" i="44"/>
  <c r="L1344" s="1"/>
  <c r="H651" i="43"/>
  <c r="J651"/>
  <c r="H1346" i="44"/>
  <c r="I1048"/>
  <c r="I1047" s="1"/>
  <c r="J1345"/>
  <c r="J1344" s="1"/>
  <c r="I1344"/>
  <c r="I1070"/>
  <c r="J1047"/>
  <c r="H203" i="43"/>
  <c r="J280" i="44"/>
  <c r="K202" i="43"/>
  <c r="H800" i="44"/>
  <c r="J203" i="43"/>
  <c r="I1039" i="44"/>
  <c r="I931" i="43"/>
  <c r="J911"/>
  <c r="K1070" i="44"/>
  <c r="K931" i="43"/>
  <c r="K930" s="1"/>
  <c r="K911"/>
  <c r="K910" s="1"/>
  <c r="H281" i="44"/>
  <c r="J161"/>
  <c r="J160" s="1"/>
  <c r="J159" s="1"/>
  <c r="J158" s="1"/>
  <c r="J624" i="43"/>
  <c r="I624"/>
  <c r="K799" i="44"/>
  <c r="J117" i="43"/>
  <c r="H162" i="44"/>
  <c r="H1071"/>
  <c r="L161"/>
  <c r="L160" s="1"/>
  <c r="L159" s="1"/>
  <c r="L158" s="1"/>
  <c r="I161"/>
  <c r="K380"/>
  <c r="I1506"/>
  <c r="H1263"/>
  <c r="L1262"/>
  <c r="L1261" s="1"/>
  <c r="L1260" s="1"/>
  <c r="L1259" s="1"/>
  <c r="L1258" s="1"/>
  <c r="L1257" s="1"/>
  <c r="K1262"/>
  <c r="K1261" s="1"/>
  <c r="K1260" s="1"/>
  <c r="K1259" s="1"/>
  <c r="K1258" s="1"/>
  <c r="K1257" s="1"/>
  <c r="J1262"/>
  <c r="J1261" s="1"/>
  <c r="J1260" s="1"/>
  <c r="J1259" s="1"/>
  <c r="J1258" s="1"/>
  <c r="J1257" s="1"/>
  <c r="I1262"/>
  <c r="K1052"/>
  <c r="K1051" s="1"/>
  <c r="K1050" s="1"/>
  <c r="J1052"/>
  <c r="I914" i="43" s="1"/>
  <c r="I1052" i="44"/>
  <c r="L742"/>
  <c r="L740" s="1"/>
  <c r="K742"/>
  <c r="K740" s="1"/>
  <c r="J742"/>
  <c r="J740" s="1"/>
  <c r="J1034"/>
  <c r="I902" i="43" s="1"/>
  <c r="K1034" i="44"/>
  <c r="J902" i="43" s="1"/>
  <c r="I1034" i="44"/>
  <c r="H902" i="43" s="1"/>
  <c r="J172" i="44"/>
  <c r="I125" i="43" s="1"/>
  <c r="K172" i="44"/>
  <c r="L172"/>
  <c r="H173"/>
  <c r="J72"/>
  <c r="J71" s="1"/>
  <c r="K72"/>
  <c r="J129" i="43" s="1"/>
  <c r="L72" i="44"/>
  <c r="L71" s="1"/>
  <c r="I72"/>
  <c r="H129" i="43" s="1"/>
  <c r="H73" i="44"/>
  <c r="H280" l="1"/>
  <c r="K71"/>
  <c r="H799"/>
  <c r="D94" i="45"/>
  <c r="H1047" i="44"/>
  <c r="H1048"/>
  <c r="J1033"/>
  <c r="J1032" s="1"/>
  <c r="H1070"/>
  <c r="H911" i="43"/>
  <c r="H1345" i="44"/>
  <c r="H1344"/>
  <c r="L1034"/>
  <c r="L1033" s="1"/>
  <c r="L1032" s="1"/>
  <c r="L1052"/>
  <c r="L1051" s="1"/>
  <c r="L1050" s="1"/>
  <c r="K171"/>
  <c r="K170" s="1"/>
  <c r="H1053"/>
  <c r="H161"/>
  <c r="I160"/>
  <c r="I1033"/>
  <c r="I1032" s="1"/>
  <c r="J1051"/>
  <c r="J1050" s="1"/>
  <c r="I913" i="43"/>
  <c r="I912" s="1"/>
  <c r="H1262" i="44"/>
  <c r="J914" i="43"/>
  <c r="I129"/>
  <c r="I172" i="44"/>
  <c r="J125" i="43"/>
  <c r="H1035" i="44"/>
  <c r="H914" i="43"/>
  <c r="I1261" i="44"/>
  <c r="H742"/>
  <c r="I740"/>
  <c r="I1051"/>
  <c r="K1033"/>
  <c r="K1032" s="1"/>
  <c r="L171"/>
  <c r="L170" s="1"/>
  <c r="K125" i="43"/>
  <c r="K124" s="1"/>
  <c r="K123" s="1"/>
  <c r="J171" i="44"/>
  <c r="J170" s="1"/>
  <c r="K129" i="43"/>
  <c r="H1034" i="44" l="1"/>
  <c r="K902" i="43"/>
  <c r="K914"/>
  <c r="H1052" i="44"/>
  <c r="H910" i="43"/>
  <c r="I159" i="44"/>
  <c r="H160"/>
  <c r="J913" i="43"/>
  <c r="J912" s="1"/>
  <c r="I910" s="1"/>
  <c r="H125"/>
  <c r="I171" i="44"/>
  <c r="H172"/>
  <c r="H913" i="43"/>
  <c r="H1261" i="44"/>
  <c r="I1260"/>
  <c r="H1051"/>
  <c r="I1050"/>
  <c r="H1050" s="1"/>
  <c r="H1032"/>
  <c r="H1033"/>
  <c r="K128" i="43"/>
  <c r="H595" i="44"/>
  <c r="L594"/>
  <c r="K445" i="43" s="1"/>
  <c r="K444" s="1"/>
  <c r="K443" s="1"/>
  <c r="K594" i="44"/>
  <c r="J445" i="43" s="1"/>
  <c r="J594" i="44"/>
  <c r="J593" s="1"/>
  <c r="I594"/>
  <c r="I593" s="1"/>
  <c r="I592" s="1"/>
  <c r="H591"/>
  <c r="L590"/>
  <c r="K442" i="43" s="1"/>
  <c r="K590" i="44"/>
  <c r="K589" s="1"/>
  <c r="J590"/>
  <c r="J589" s="1"/>
  <c r="J588" s="1"/>
  <c r="I590"/>
  <c r="H442" i="43" s="1"/>
  <c r="H550" i="44"/>
  <c r="L549"/>
  <c r="K410" i="43" s="1"/>
  <c r="K409" s="1"/>
  <c r="K408" s="1"/>
  <c r="K549" i="44"/>
  <c r="K548" s="1"/>
  <c r="K547" s="1"/>
  <c r="J549"/>
  <c r="I410" i="43" s="1"/>
  <c r="I409" s="1"/>
  <c r="I408" s="1"/>
  <c r="I549" i="44"/>
  <c r="H546"/>
  <c r="L545"/>
  <c r="K407" i="43" s="1"/>
  <c r="K406" s="1"/>
  <c r="K405" s="1"/>
  <c r="K545" i="44"/>
  <c r="K544" s="1"/>
  <c r="K543" s="1"/>
  <c r="J545"/>
  <c r="I407" i="43" s="1"/>
  <c r="I545" i="44"/>
  <c r="H407" i="43" s="1"/>
  <c r="L548" i="44" l="1"/>
  <c r="L547" s="1"/>
  <c r="L589"/>
  <c r="L588" s="1"/>
  <c r="K901" i="43"/>
  <c r="K900" s="1"/>
  <c r="K913"/>
  <c r="K912" s="1"/>
  <c r="J910" s="1"/>
  <c r="G910" s="1"/>
  <c r="G914"/>
  <c r="D263" i="45" s="1"/>
  <c r="G911" i="43"/>
  <c r="D260" i="45" s="1"/>
  <c r="I158" i="44"/>
  <c r="H158" s="1"/>
  <c r="H159"/>
  <c r="L544"/>
  <c r="L543" s="1"/>
  <c r="H912" i="43"/>
  <c r="H1260" i="44"/>
  <c r="I1259"/>
  <c r="I170"/>
  <c r="H171"/>
  <c r="I589"/>
  <c r="I588" s="1"/>
  <c r="J544"/>
  <c r="J543" s="1"/>
  <c r="L593"/>
  <c r="L592" s="1"/>
  <c r="J548"/>
  <c r="J547" s="1"/>
  <c r="J410" i="43"/>
  <c r="I406"/>
  <c r="I405" s="1"/>
  <c r="H441"/>
  <c r="H440" s="1"/>
  <c r="I442"/>
  <c r="H549" i="44"/>
  <c r="K593"/>
  <c r="K592" s="1"/>
  <c r="I445" i="43"/>
  <c r="H445"/>
  <c r="H545" i="44"/>
  <c r="K441" i="43"/>
  <c r="K440" s="1"/>
  <c r="J442"/>
  <c r="H410"/>
  <c r="J407"/>
  <c r="J444"/>
  <c r="H406"/>
  <c r="J592" i="44"/>
  <c r="K588"/>
  <c r="H594"/>
  <c r="H590"/>
  <c r="I544"/>
  <c r="I548"/>
  <c r="G912" i="43" l="1"/>
  <c r="G913"/>
  <c r="H444"/>
  <c r="H443" s="1"/>
  <c r="D262" i="45"/>
  <c r="D261" s="1"/>
  <c r="G407" i="43"/>
  <c r="D693" i="45" s="1"/>
  <c r="D259"/>
  <c r="H588" i="44"/>
  <c r="H589"/>
  <c r="H170"/>
  <c r="H1259"/>
  <c r="I1258"/>
  <c r="G442" i="43"/>
  <c r="D302" i="45" s="1"/>
  <c r="J409" i="43"/>
  <c r="J408" s="1"/>
  <c r="G445"/>
  <c r="D305" i="45" s="1"/>
  <c r="H592" i="44"/>
  <c r="H593"/>
  <c r="I444" i="43"/>
  <c r="I443" s="1"/>
  <c r="I441"/>
  <c r="I440" s="1"/>
  <c r="H409"/>
  <c r="H408" s="1"/>
  <c r="G410"/>
  <c r="D696" i="45" s="1"/>
  <c r="J441" i="43"/>
  <c r="J406"/>
  <c r="J405" s="1"/>
  <c r="J443"/>
  <c r="H405"/>
  <c r="H548" i="44"/>
  <c r="I547"/>
  <c r="H547" s="1"/>
  <c r="H544"/>
  <c r="I543"/>
  <c r="H543" s="1"/>
  <c r="D692" i="45" l="1"/>
  <c r="D691" s="1"/>
  <c r="D695"/>
  <c r="D694" s="1"/>
  <c r="D304"/>
  <c r="D303" s="1"/>
  <c r="D301"/>
  <c r="D300" s="1"/>
  <c r="H1258" i="44"/>
  <c r="I1257"/>
  <c r="G408" i="43"/>
  <c r="G409"/>
  <c r="G405"/>
  <c r="G443"/>
  <c r="G444"/>
  <c r="G406"/>
  <c r="J440"/>
  <c r="G440" s="1"/>
  <c r="G441"/>
  <c r="K954" i="44"/>
  <c r="H955"/>
  <c r="I959"/>
  <c r="K959"/>
  <c r="H960"/>
  <c r="L954"/>
  <c r="L949"/>
  <c r="H950"/>
  <c r="J1515"/>
  <c r="K1515"/>
  <c r="L1515"/>
  <c r="H1518"/>
  <c r="I1515"/>
  <c r="I1514" s="1"/>
  <c r="K1446"/>
  <c r="L1446"/>
  <c r="I1446"/>
  <c r="H1448"/>
  <c r="J1446"/>
  <c r="H1435"/>
  <c r="K1176"/>
  <c r="L1176"/>
  <c r="I1176"/>
  <c r="H1178"/>
  <c r="H764"/>
  <c r="I761"/>
  <c r="H743"/>
  <c r="K489"/>
  <c r="L489"/>
  <c r="I489"/>
  <c r="H492"/>
  <c r="J489"/>
  <c r="H324"/>
  <c r="I316"/>
  <c r="J305"/>
  <c r="K305"/>
  <c r="I305"/>
  <c r="H222"/>
  <c r="I219"/>
  <c r="K206"/>
  <c r="L206"/>
  <c r="I206"/>
  <c r="H209"/>
  <c r="J206"/>
  <c r="K200"/>
  <c r="L200"/>
  <c r="I200"/>
  <c r="H203"/>
  <c r="K150"/>
  <c r="L150"/>
  <c r="I150"/>
  <c r="H153"/>
  <c r="J150"/>
  <c r="K140"/>
  <c r="L140"/>
  <c r="I140"/>
  <c r="H143"/>
  <c r="J140"/>
  <c r="H106"/>
  <c r="I103"/>
  <c r="H87"/>
  <c r="I84"/>
  <c r="H93"/>
  <c r="I90"/>
  <c r="H65"/>
  <c r="L66"/>
  <c r="L63" s="1"/>
  <c r="K66"/>
  <c r="K63" s="1"/>
  <c r="J66"/>
  <c r="J63" s="1"/>
  <c r="I63"/>
  <c r="H57"/>
  <c r="I54"/>
  <c r="H48"/>
  <c r="I45"/>
  <c r="H42"/>
  <c r="I39"/>
  <c r="H29"/>
  <c r="H1257" l="1"/>
  <c r="I518"/>
  <c r="L305"/>
  <c r="I321"/>
  <c r="H318"/>
  <c r="H307"/>
  <c r="H521"/>
  <c r="H66"/>
  <c r="L1558" l="1"/>
  <c r="K1558"/>
  <c r="J1558"/>
  <c r="H1544"/>
  <c r="L1543"/>
  <c r="L1542" s="1"/>
  <c r="K1543"/>
  <c r="J1543"/>
  <c r="I1543"/>
  <c r="H1537"/>
  <c r="L1536"/>
  <c r="K1536"/>
  <c r="J1536"/>
  <c r="I1536"/>
  <c r="H1531"/>
  <c r="L1530"/>
  <c r="L1529" s="1"/>
  <c r="K1530"/>
  <c r="K1529" s="1"/>
  <c r="J1530"/>
  <c r="J1529" s="1"/>
  <c r="I1530"/>
  <c r="I1529" s="1"/>
  <c r="H1526"/>
  <c r="H1525"/>
  <c r="L1524"/>
  <c r="L1523" s="1"/>
  <c r="K1524"/>
  <c r="K1523" s="1"/>
  <c r="J1524"/>
  <c r="J1523" s="1"/>
  <c r="I1524"/>
  <c r="I1523" s="1"/>
  <c r="H1522"/>
  <c r="H1521"/>
  <c r="L1520"/>
  <c r="L1519" s="1"/>
  <c r="K1520"/>
  <c r="K1519" s="1"/>
  <c r="J1520"/>
  <c r="J1519" s="1"/>
  <c r="I1520"/>
  <c r="I1519" s="1"/>
  <c r="H1517"/>
  <c r="H1516"/>
  <c r="L1514"/>
  <c r="K1514"/>
  <c r="J1514"/>
  <c r="H1507"/>
  <c r="J1513" l="1"/>
  <c r="L1513"/>
  <c r="K1513"/>
  <c r="I1513"/>
  <c r="H1519"/>
  <c r="H1530"/>
  <c r="H1520"/>
  <c r="K1542"/>
  <c r="J1542" s="1"/>
  <c r="H1514"/>
  <c r="H1524"/>
  <c r="H1536"/>
  <c r="L1535" s="1"/>
  <c r="K1535" s="1"/>
  <c r="J1535" s="1"/>
  <c r="I1542"/>
  <c r="I1541" s="1"/>
  <c r="H1515"/>
  <c r="I1535"/>
  <c r="I1534" s="1"/>
  <c r="K1557"/>
  <c r="K1555" s="1"/>
  <c r="H1523"/>
  <c r="H1529"/>
  <c r="L1528" s="1"/>
  <c r="K1528" s="1"/>
  <c r="J1528" s="1"/>
  <c r="J1557"/>
  <c r="J1556" s="1"/>
  <c r="I1558"/>
  <c r="H1559"/>
  <c r="H1543"/>
  <c r="I1528"/>
  <c r="L1557"/>
  <c r="L1555" s="1"/>
  <c r="H1542" l="1"/>
  <c r="L1541" s="1"/>
  <c r="K1541" s="1"/>
  <c r="J1541" s="1"/>
  <c r="H1541" s="1"/>
  <c r="L1540" s="1"/>
  <c r="K1540" s="1"/>
  <c r="J1540" s="1"/>
  <c r="H1535"/>
  <c r="L1534" s="1"/>
  <c r="L1533" s="1"/>
  <c r="H1513"/>
  <c r="L1512" s="1"/>
  <c r="K1512" s="1"/>
  <c r="J1512" s="1"/>
  <c r="I1512" s="1"/>
  <c r="H1512" s="1"/>
  <c r="J1555"/>
  <c r="I1533"/>
  <c r="H1528"/>
  <c r="L1527" s="1"/>
  <c r="K1527" s="1"/>
  <c r="J1527" s="1"/>
  <c r="I1527"/>
  <c r="K1534"/>
  <c r="H1558"/>
  <c r="I1557"/>
  <c r="H1557" s="1"/>
  <c r="L1556" s="1"/>
  <c r="K1556" s="1"/>
  <c r="I1540"/>
  <c r="K1502"/>
  <c r="L1506" l="1"/>
  <c r="L1505" s="1"/>
  <c r="H1533"/>
  <c r="I1511"/>
  <c r="I1556"/>
  <c r="I1555" s="1"/>
  <c r="H1556"/>
  <c r="L1532"/>
  <c r="J1534"/>
  <c r="K1506"/>
  <c r="K1505" s="1"/>
  <c r="K1533"/>
  <c r="L1511"/>
  <c r="K1511" s="1"/>
  <c r="J1511" s="1"/>
  <c r="I1505"/>
  <c r="I1504" s="1"/>
  <c r="H1540"/>
  <c r="L1539" s="1"/>
  <c r="K1539" s="1"/>
  <c r="J1539" s="1"/>
  <c r="I1539"/>
  <c r="H1527"/>
  <c r="I1500"/>
  <c r="H1511" l="1"/>
  <c r="L1510" s="1"/>
  <c r="K1510" s="1"/>
  <c r="J1510" s="1"/>
  <c r="I1510" s="1"/>
  <c r="H1510" s="1"/>
  <c r="H1501"/>
  <c r="K1532"/>
  <c r="J1533"/>
  <c r="J1506"/>
  <c r="H1534"/>
  <c r="H1555"/>
  <c r="L1554" s="1"/>
  <c r="K1554" s="1"/>
  <c r="J1554" s="1"/>
  <c r="I1554"/>
  <c r="I1538"/>
  <c r="H1539"/>
  <c r="L1538" s="1"/>
  <c r="K1538" s="1"/>
  <c r="J1538" s="1"/>
  <c r="H1494"/>
  <c r="J1493"/>
  <c r="H1493" s="1"/>
  <c r="L1492"/>
  <c r="K1492"/>
  <c r="L1491"/>
  <c r="L1490" s="1"/>
  <c r="K1491"/>
  <c r="J1491"/>
  <c r="I1491"/>
  <c r="I1490" s="1"/>
  <c r="H1471"/>
  <c r="L1470"/>
  <c r="K1470"/>
  <c r="K1469" s="1"/>
  <c r="J1470"/>
  <c r="I1470"/>
  <c r="I1469" s="1"/>
  <c r="H1467"/>
  <c r="L1466"/>
  <c r="L1465" s="1"/>
  <c r="K1466"/>
  <c r="I1466"/>
  <c r="I1465" s="1"/>
  <c r="I1464" s="1"/>
  <c r="J1465"/>
  <c r="H1463"/>
  <c r="L1462"/>
  <c r="K1462"/>
  <c r="K1461" s="1"/>
  <c r="K1460" s="1"/>
  <c r="J1462"/>
  <c r="J1461" s="1"/>
  <c r="I1462"/>
  <c r="H1458"/>
  <c r="L1457"/>
  <c r="K802" i="43" s="1"/>
  <c r="K1457" i="44"/>
  <c r="J802" i="43" s="1"/>
  <c r="J1457" i="44"/>
  <c r="I802" i="43" s="1"/>
  <c r="I1457" i="44"/>
  <c r="H1456"/>
  <c r="L1455"/>
  <c r="L1454" s="1"/>
  <c r="K1455"/>
  <c r="K1454" s="1"/>
  <c r="J1455"/>
  <c r="J1454" s="1"/>
  <c r="I1455"/>
  <c r="H1451"/>
  <c r="L1450"/>
  <c r="L1449" s="1"/>
  <c r="K1450"/>
  <c r="K1449" s="1"/>
  <c r="J1450"/>
  <c r="J1449" s="1"/>
  <c r="I1450"/>
  <c r="I1449" s="1"/>
  <c r="H1447"/>
  <c r="K1445"/>
  <c r="J1445"/>
  <c r="L1445"/>
  <c r="H1443"/>
  <c r="H1442"/>
  <c r="L1441"/>
  <c r="L1440" s="1"/>
  <c r="K1441"/>
  <c r="K1440" s="1"/>
  <c r="J1441"/>
  <c r="J1440" s="1"/>
  <c r="I1441"/>
  <c r="I1440" s="1"/>
  <c r="H1439"/>
  <c r="H1438"/>
  <c r="L1437"/>
  <c r="L1436" s="1"/>
  <c r="K1437"/>
  <c r="K1436" s="1"/>
  <c r="J1437"/>
  <c r="J1436" s="1"/>
  <c r="I1437"/>
  <c r="I1436" s="1"/>
  <c r="H1434"/>
  <c r="H1433"/>
  <c r="L1432"/>
  <c r="L1431" s="1"/>
  <c r="K1432"/>
  <c r="K1431" s="1"/>
  <c r="J1432"/>
  <c r="J1431" s="1"/>
  <c r="I1431"/>
  <c r="H1429"/>
  <c r="L1428"/>
  <c r="L1427" s="1"/>
  <c r="K1428"/>
  <c r="K1427" s="1"/>
  <c r="J1428"/>
  <c r="J1427" s="1"/>
  <c r="I1428"/>
  <c r="I1427" s="1"/>
  <c r="H1421"/>
  <c r="L1420"/>
  <c r="L1419" s="1"/>
  <c r="K1420"/>
  <c r="K1419" s="1"/>
  <c r="J1420"/>
  <c r="J1419" s="1"/>
  <c r="I1420"/>
  <c r="H1412"/>
  <c r="H1411"/>
  <c r="L1410"/>
  <c r="K1410"/>
  <c r="J1410"/>
  <c r="I1410"/>
  <c r="H1409"/>
  <c r="L1407"/>
  <c r="L1406" s="1"/>
  <c r="K1407"/>
  <c r="K1406" s="1"/>
  <c r="J1407"/>
  <c r="J1406" s="1"/>
  <c r="H1404"/>
  <c r="H1403"/>
  <c r="L1402"/>
  <c r="L1401" s="1"/>
  <c r="K1402"/>
  <c r="K1401" s="1"/>
  <c r="J1402"/>
  <c r="J1401" s="1"/>
  <c r="I1402"/>
  <c r="H1399"/>
  <c r="H1398"/>
  <c r="L1397"/>
  <c r="L1396" s="1"/>
  <c r="K1397"/>
  <c r="K1396" s="1"/>
  <c r="J1397"/>
  <c r="I1397"/>
  <c r="I1396" s="1"/>
  <c r="I1395" s="1"/>
  <c r="H1394"/>
  <c r="H1393"/>
  <c r="L1392"/>
  <c r="K1392"/>
  <c r="J1392"/>
  <c r="I1392"/>
  <c r="H1391"/>
  <c r="L1389"/>
  <c r="L1388" s="1"/>
  <c r="J1389"/>
  <c r="J1388" s="1"/>
  <c r="I1389"/>
  <c r="H1374"/>
  <c r="L1373"/>
  <c r="L1371" s="1"/>
  <c r="K1373"/>
  <c r="K1371" s="1"/>
  <c r="J1373"/>
  <c r="J1371" s="1"/>
  <c r="I1373"/>
  <c r="I1372" s="1"/>
  <c r="H1369"/>
  <c r="L1368"/>
  <c r="L1367" s="1"/>
  <c r="K1368"/>
  <c r="K1367" s="1"/>
  <c r="J1368"/>
  <c r="J1367" s="1"/>
  <c r="H1365"/>
  <c r="H1364"/>
  <c r="L1363"/>
  <c r="L1362" s="1"/>
  <c r="K1363"/>
  <c r="K1362" s="1"/>
  <c r="K1361" s="1"/>
  <c r="J1363"/>
  <c r="J1362" s="1"/>
  <c r="I1363"/>
  <c r="I1362" s="1"/>
  <c r="H1360"/>
  <c r="H1359"/>
  <c r="L1358"/>
  <c r="L1357" s="1"/>
  <c r="K1358"/>
  <c r="K1357" s="1"/>
  <c r="J1358"/>
  <c r="I1358"/>
  <c r="I1357" s="1"/>
  <c r="I1356" s="1"/>
  <c r="H1354"/>
  <c r="L1353"/>
  <c r="K1353"/>
  <c r="J1353"/>
  <c r="I1353"/>
  <c r="H1352"/>
  <c r="L1351"/>
  <c r="K1351"/>
  <c r="J1351"/>
  <c r="I1351"/>
  <c r="H655" i="43" s="1"/>
  <c r="H1343" i="44"/>
  <c r="L1342"/>
  <c r="L1341" s="1"/>
  <c r="K1342"/>
  <c r="K1341" s="1"/>
  <c r="J1342"/>
  <c r="I1342"/>
  <c r="I1341" s="1"/>
  <c r="I1340" s="1"/>
  <c r="H1339"/>
  <c r="L1338"/>
  <c r="L1337" s="1"/>
  <c r="K1338"/>
  <c r="K1337" s="1"/>
  <c r="J1338"/>
  <c r="I1338"/>
  <c r="I1337" s="1"/>
  <c r="I1336" s="1"/>
  <c r="H1335"/>
  <c r="L1334"/>
  <c r="L1333" s="1"/>
  <c r="K1334"/>
  <c r="K1333" s="1"/>
  <c r="J1334"/>
  <c r="I1334"/>
  <c r="I1333" s="1"/>
  <c r="I1332" s="1"/>
  <c r="H1331"/>
  <c r="L1330"/>
  <c r="L1329" s="1"/>
  <c r="K1330"/>
  <c r="K1329" s="1"/>
  <c r="J1330"/>
  <c r="I1330"/>
  <c r="I1329" s="1"/>
  <c r="I1328" s="1"/>
  <c r="L1326"/>
  <c r="L1325" s="1"/>
  <c r="K1326"/>
  <c r="K1325" s="1"/>
  <c r="J1326"/>
  <c r="J1325" s="1"/>
  <c r="H1319"/>
  <c r="L1318"/>
  <c r="L1317" s="1"/>
  <c r="K1318"/>
  <c r="J1318"/>
  <c r="I1318"/>
  <c r="H1315"/>
  <c r="L1314"/>
  <c r="K1314"/>
  <c r="J1314"/>
  <c r="I1314"/>
  <c r="H1312"/>
  <c r="L1311"/>
  <c r="K1311"/>
  <c r="J1311"/>
  <c r="J1310" s="1"/>
  <c r="I1311"/>
  <c r="H1303"/>
  <c r="L1302"/>
  <c r="K1302"/>
  <c r="K1301" s="1"/>
  <c r="J1302"/>
  <c r="J1301" s="1"/>
  <c r="I1302"/>
  <c r="H1298"/>
  <c r="L1297"/>
  <c r="L1296" s="1"/>
  <c r="K1297"/>
  <c r="K1296" s="1"/>
  <c r="J1297"/>
  <c r="J1296" s="1"/>
  <c r="I1297"/>
  <c r="I1296" s="1"/>
  <c r="H1290"/>
  <c r="L1289"/>
  <c r="L1288" s="1"/>
  <c r="K1289"/>
  <c r="K1288" s="1"/>
  <c r="J1289"/>
  <c r="J1288" s="1"/>
  <c r="I1289"/>
  <c r="I1288" s="1"/>
  <c r="L1284"/>
  <c r="L1283" s="1"/>
  <c r="K1284"/>
  <c r="K1283" s="1"/>
  <c r="J1284"/>
  <c r="J1283" s="1"/>
  <c r="H1276"/>
  <c r="L1275"/>
  <c r="K1275"/>
  <c r="J1275"/>
  <c r="I1275"/>
  <c r="H1269"/>
  <c r="L1268"/>
  <c r="K1268"/>
  <c r="J1268"/>
  <c r="I1268"/>
  <c r="H1255"/>
  <c r="L1254"/>
  <c r="L1253" s="1"/>
  <c r="K1254"/>
  <c r="J1254"/>
  <c r="I1254"/>
  <c r="H1250"/>
  <c r="L1249"/>
  <c r="K1249"/>
  <c r="J1249"/>
  <c r="I1249"/>
  <c r="H1245"/>
  <c r="L1244"/>
  <c r="K1244"/>
  <c r="J1244"/>
  <c r="I1244"/>
  <c r="I1243" s="1"/>
  <c r="H1233"/>
  <c r="L1232"/>
  <c r="L1231" s="1"/>
  <c r="K1232"/>
  <c r="K1231" s="1"/>
  <c r="J1232"/>
  <c r="J1231" s="1"/>
  <c r="I1232"/>
  <c r="I1231" s="1"/>
  <c r="H1226"/>
  <c r="L1225"/>
  <c r="K1225"/>
  <c r="K1224" s="1"/>
  <c r="J1225"/>
  <c r="I1225"/>
  <c r="H1222"/>
  <c r="L1221"/>
  <c r="L1220" s="1"/>
  <c r="K1221"/>
  <c r="K1220" s="1"/>
  <c r="J1221"/>
  <c r="J1220" s="1"/>
  <c r="I1221"/>
  <c r="I1220" s="1"/>
  <c r="L1218"/>
  <c r="L1217" s="1"/>
  <c r="K1218"/>
  <c r="K1217" s="1"/>
  <c r="J1218"/>
  <c r="J1217" s="1"/>
  <c r="H1216"/>
  <c r="L1215"/>
  <c r="L1214" s="1"/>
  <c r="K1215"/>
  <c r="K1214" s="1"/>
  <c r="J1215"/>
  <c r="I1215"/>
  <c r="H1208"/>
  <c r="L1207"/>
  <c r="L1206" s="1"/>
  <c r="K1207"/>
  <c r="J1207"/>
  <c r="J1206" s="1"/>
  <c r="I1207"/>
  <c r="I1206" s="1"/>
  <c r="H1205"/>
  <c r="H1204"/>
  <c r="L1203"/>
  <c r="L1202" s="1"/>
  <c r="K1203"/>
  <c r="J1203"/>
  <c r="J1202" s="1"/>
  <c r="I1203"/>
  <c r="H1200"/>
  <c r="L1199"/>
  <c r="L1198" s="1"/>
  <c r="K1199"/>
  <c r="J1199"/>
  <c r="J1198" s="1"/>
  <c r="I1199"/>
  <c r="I1198" s="1"/>
  <c r="L1195"/>
  <c r="K1195"/>
  <c r="K1194" s="1"/>
  <c r="I1195"/>
  <c r="I1194" s="1"/>
  <c r="H1193"/>
  <c r="H1191"/>
  <c r="L1190"/>
  <c r="L1189" s="1"/>
  <c r="K1190"/>
  <c r="I1190"/>
  <c r="I1189" s="1"/>
  <c r="K1186"/>
  <c r="H1185"/>
  <c r="L1184"/>
  <c r="K1184"/>
  <c r="J1184"/>
  <c r="I1184"/>
  <c r="I1183" s="1"/>
  <c r="I1182" s="1"/>
  <c r="L1180"/>
  <c r="L1179" s="1"/>
  <c r="K1180"/>
  <c r="K1179" s="1"/>
  <c r="I1180"/>
  <c r="I1179" s="1"/>
  <c r="J1176"/>
  <c r="L1175"/>
  <c r="K1175"/>
  <c r="I1175"/>
  <c r="L1172"/>
  <c r="L1171" s="1"/>
  <c r="K1172"/>
  <c r="K1171" s="1"/>
  <c r="I1172"/>
  <c r="H1169"/>
  <c r="L1168"/>
  <c r="L1167" s="1"/>
  <c r="K1168"/>
  <c r="K1167" s="1"/>
  <c r="I1168"/>
  <c r="I1167" s="1"/>
  <c r="H1166"/>
  <c r="L1164"/>
  <c r="L1163" s="1"/>
  <c r="K1164"/>
  <c r="K1163" s="1"/>
  <c r="I1164"/>
  <c r="H1156"/>
  <c r="L1155"/>
  <c r="L1154" s="1"/>
  <c r="K1155"/>
  <c r="K1154" s="1"/>
  <c r="J1155"/>
  <c r="J1154" s="1"/>
  <c r="I1155"/>
  <c r="I1154" s="1"/>
  <c r="H1153"/>
  <c r="L1152"/>
  <c r="L1151" s="1"/>
  <c r="K1152"/>
  <c r="K1151" s="1"/>
  <c r="J1152"/>
  <c r="J1151" s="1"/>
  <c r="I1152"/>
  <c r="H1147"/>
  <c r="L1146"/>
  <c r="L1145" s="1"/>
  <c r="K1146"/>
  <c r="K1145" s="1"/>
  <c r="J1146"/>
  <c r="J1145" s="1"/>
  <c r="I1146"/>
  <c r="I1145" s="1"/>
  <c r="L1143"/>
  <c r="L1142" s="1"/>
  <c r="K1143"/>
  <c r="K1142" s="1"/>
  <c r="I1143"/>
  <c r="L1509" l="1"/>
  <c r="H1144"/>
  <c r="J1172"/>
  <c r="J1171" s="1"/>
  <c r="J1190"/>
  <c r="H1190" s="1"/>
  <c r="H1192"/>
  <c r="I1283"/>
  <c r="H1285"/>
  <c r="K1350"/>
  <c r="J1180"/>
  <c r="J1179" s="1"/>
  <c r="H1179" s="1"/>
  <c r="L1141"/>
  <c r="H1390"/>
  <c r="J1460"/>
  <c r="I1350"/>
  <c r="H1410"/>
  <c r="K1206"/>
  <c r="H1206" s="1"/>
  <c r="H1302"/>
  <c r="L1301" s="1"/>
  <c r="K1202"/>
  <c r="J1168"/>
  <c r="J1167" s="1"/>
  <c r="H1167" s="1"/>
  <c r="H1170"/>
  <c r="H1173"/>
  <c r="K1174"/>
  <c r="I1188"/>
  <c r="I1310"/>
  <c r="L1350"/>
  <c r="J1164"/>
  <c r="J1163" s="1"/>
  <c r="H1168"/>
  <c r="H1432"/>
  <c r="H1155"/>
  <c r="J1143"/>
  <c r="J1142" s="1"/>
  <c r="J1141" s="1"/>
  <c r="H1165"/>
  <c r="J1175"/>
  <c r="H1175" s="1"/>
  <c r="H1275"/>
  <c r="L1274" s="1"/>
  <c r="K1274" s="1"/>
  <c r="J1274" s="1"/>
  <c r="I1274" s="1"/>
  <c r="H1274" s="1"/>
  <c r="L1273" s="1"/>
  <c r="K1273" s="1"/>
  <c r="J1273" s="1"/>
  <c r="I1273" s="1"/>
  <c r="H1273" s="1"/>
  <c r="L1272" s="1"/>
  <c r="K1272" s="1"/>
  <c r="J1272" s="1"/>
  <c r="I1326"/>
  <c r="I1325" s="1"/>
  <c r="H1327"/>
  <c r="H1370"/>
  <c r="K1389"/>
  <c r="K1388" s="1"/>
  <c r="H1450"/>
  <c r="L1174"/>
  <c r="H1297"/>
  <c r="H1353"/>
  <c r="H1437"/>
  <c r="H1441"/>
  <c r="H1449"/>
  <c r="H1455"/>
  <c r="H1462"/>
  <c r="L1461" s="1"/>
  <c r="K1490"/>
  <c r="H1538"/>
  <c r="K1141"/>
  <c r="K1140" s="1"/>
  <c r="H1289"/>
  <c r="H1314"/>
  <c r="L1313" s="1"/>
  <c r="K1313" s="1"/>
  <c r="J1313" s="1"/>
  <c r="K1372"/>
  <c r="J1372" s="1"/>
  <c r="I1454"/>
  <c r="I1453" s="1"/>
  <c r="I1452" s="1"/>
  <c r="H1184"/>
  <c r="L1183" s="1"/>
  <c r="K1183" s="1"/>
  <c r="J1183" s="1"/>
  <c r="H1183" s="1"/>
  <c r="L1182" s="1"/>
  <c r="K1182" s="1"/>
  <c r="J1182" s="1"/>
  <c r="H1182" s="1"/>
  <c r="H1221"/>
  <c r="H1225"/>
  <c r="L1224" s="1"/>
  <c r="I1313"/>
  <c r="J1350"/>
  <c r="H1392"/>
  <c r="K1162"/>
  <c r="H1199"/>
  <c r="K1198"/>
  <c r="H1198" s="1"/>
  <c r="H1203"/>
  <c r="J1214"/>
  <c r="I1214" s="1"/>
  <c r="H1214" s="1"/>
  <c r="L1213" s="1"/>
  <c r="H1232"/>
  <c r="I1301"/>
  <c r="H1351"/>
  <c r="H1457"/>
  <c r="K1465"/>
  <c r="H1465" s="1"/>
  <c r="L1464" s="1"/>
  <c r="K1464" s="1"/>
  <c r="J1464" s="1"/>
  <c r="H1464" s="1"/>
  <c r="H1428"/>
  <c r="K1189"/>
  <c r="H1249"/>
  <c r="L1248" s="1"/>
  <c r="K1248" s="1"/>
  <c r="J1248" s="1"/>
  <c r="I1248" s="1"/>
  <c r="H1248" s="1"/>
  <c r="L1247" s="1"/>
  <c r="K1247" s="1"/>
  <c r="J1247" s="1"/>
  <c r="I1247" s="1"/>
  <c r="H1268"/>
  <c r="L1267" s="1"/>
  <c r="K1267" s="1"/>
  <c r="J1267" s="1"/>
  <c r="I1267" s="1"/>
  <c r="H1267" s="1"/>
  <c r="L1266" s="1"/>
  <c r="K1266" s="1"/>
  <c r="J1266" s="1"/>
  <c r="H1470"/>
  <c r="L1469" s="1"/>
  <c r="H1491"/>
  <c r="H1288"/>
  <c r="L1287" s="1"/>
  <c r="K1287" s="1"/>
  <c r="J1287" s="1"/>
  <c r="I1287"/>
  <c r="H1145"/>
  <c r="H1152"/>
  <c r="I1151"/>
  <c r="H1151" s="1"/>
  <c r="L1150" s="1"/>
  <c r="K1150" s="1"/>
  <c r="J1329"/>
  <c r="H1329" s="1"/>
  <c r="L1328" s="1"/>
  <c r="K1328" s="1"/>
  <c r="J1328" s="1"/>
  <c r="H1328" s="1"/>
  <c r="H1330"/>
  <c r="J1333"/>
  <c r="H1333" s="1"/>
  <c r="L1332" s="1"/>
  <c r="K1332" s="1"/>
  <c r="J1332" s="1"/>
  <c r="H1332" s="1"/>
  <c r="H1334"/>
  <c r="J1337"/>
  <c r="H1337" s="1"/>
  <c r="L1336" s="1"/>
  <c r="K1336" s="1"/>
  <c r="J1336" s="1"/>
  <c r="H1336" s="1"/>
  <c r="H1338"/>
  <c r="J1341"/>
  <c r="H1341" s="1"/>
  <c r="L1340" s="1"/>
  <c r="K1340" s="1"/>
  <c r="J1340" s="1"/>
  <c r="H1340" s="1"/>
  <c r="H1342"/>
  <c r="H1402"/>
  <c r="I1401"/>
  <c r="H1420"/>
  <c r="I1419"/>
  <c r="H1427"/>
  <c r="L1426" s="1"/>
  <c r="K1426" s="1"/>
  <c r="I1426"/>
  <c r="H1431"/>
  <c r="L1430" s="1"/>
  <c r="K1430" s="1"/>
  <c r="J1430" s="1"/>
  <c r="I1430"/>
  <c r="J1444"/>
  <c r="H1444" s="1"/>
  <c r="H1318"/>
  <c r="I1317"/>
  <c r="H1362"/>
  <c r="L1361" s="1"/>
  <c r="J1396"/>
  <c r="H1396" s="1"/>
  <c r="L1395" s="1"/>
  <c r="K1395" s="1"/>
  <c r="J1395" s="1"/>
  <c r="H1395" s="1"/>
  <c r="H1397"/>
  <c r="H1436"/>
  <c r="H1466"/>
  <c r="I1468"/>
  <c r="H1231"/>
  <c r="L1230" s="1"/>
  <c r="I1230"/>
  <c r="I1229" s="1"/>
  <c r="H1254"/>
  <c r="I1253"/>
  <c r="H1296"/>
  <c r="L1295" s="1"/>
  <c r="K1295" s="1"/>
  <c r="J1295" s="1"/>
  <c r="I1295"/>
  <c r="J1357"/>
  <c r="H1357" s="1"/>
  <c r="L1356" s="1"/>
  <c r="H1358"/>
  <c r="H1363"/>
  <c r="L1162"/>
  <c r="I1174"/>
  <c r="I1142"/>
  <c r="H1146"/>
  <c r="I1163"/>
  <c r="I1171"/>
  <c r="H1197"/>
  <c r="I1202"/>
  <c r="H1215"/>
  <c r="H1220"/>
  <c r="H1244"/>
  <c r="L1243" s="1"/>
  <c r="K1243" s="1"/>
  <c r="J1243" s="1"/>
  <c r="H1311"/>
  <c r="L1310" s="1"/>
  <c r="K1310" s="1"/>
  <c r="H1440"/>
  <c r="H1446"/>
  <c r="I1461"/>
  <c r="I1553"/>
  <c r="H1554"/>
  <c r="L1553" s="1"/>
  <c r="K1553" s="1"/>
  <c r="J1553" s="1"/>
  <c r="H1177"/>
  <c r="H1181"/>
  <c r="H1207"/>
  <c r="I1218"/>
  <c r="H1219"/>
  <c r="J1224"/>
  <c r="I1224" s="1"/>
  <c r="H1373"/>
  <c r="L1372" s="1"/>
  <c r="I1388"/>
  <c r="I1407"/>
  <c r="H1408"/>
  <c r="I1445"/>
  <c r="H1445" s="1"/>
  <c r="J1469"/>
  <c r="H1492"/>
  <c r="J1361"/>
  <c r="I1361" s="1"/>
  <c r="K1509"/>
  <c r="K1508" s="1"/>
  <c r="H1196"/>
  <c r="K1253"/>
  <c r="J1253" s="1"/>
  <c r="J1195"/>
  <c r="J1194" s="1"/>
  <c r="K1223"/>
  <c r="K1317"/>
  <c r="J1317" s="1"/>
  <c r="I1368"/>
  <c r="I1371"/>
  <c r="H1371" s="1"/>
  <c r="J1505"/>
  <c r="H1505" s="1"/>
  <c r="L1504" s="1"/>
  <c r="K1504" s="1"/>
  <c r="J1504" s="1"/>
  <c r="H1504" s="1"/>
  <c r="L1503" s="1"/>
  <c r="J1503" s="1"/>
  <c r="J1502" s="1"/>
  <c r="H1506"/>
  <c r="I1503"/>
  <c r="J1532"/>
  <c r="I1532" s="1"/>
  <c r="H1532" s="1"/>
  <c r="J1490"/>
  <c r="L1138"/>
  <c r="K1138"/>
  <c r="K1137" s="1"/>
  <c r="I1138"/>
  <c r="L1135"/>
  <c r="L1134" s="1"/>
  <c r="K1135"/>
  <c r="K1134" s="1"/>
  <c r="I1135"/>
  <c r="H1129"/>
  <c r="L1128"/>
  <c r="L1127" s="1"/>
  <c r="K1128"/>
  <c r="K1127" s="1"/>
  <c r="J1128"/>
  <c r="J1127" s="1"/>
  <c r="I1128"/>
  <c r="L1508" l="1"/>
  <c r="H1284"/>
  <c r="J1189"/>
  <c r="J1188" s="1"/>
  <c r="K1230"/>
  <c r="L1229"/>
  <c r="J1162"/>
  <c r="H1171"/>
  <c r="H1350"/>
  <c r="L1349" s="1"/>
  <c r="K1349" s="1"/>
  <c r="J1349" s="1"/>
  <c r="H1461"/>
  <c r="L1460" s="1"/>
  <c r="H1372"/>
  <c r="H1172"/>
  <c r="K1161"/>
  <c r="J1223"/>
  <c r="I1223" s="1"/>
  <c r="H1326"/>
  <c r="J1140"/>
  <c r="H1142"/>
  <c r="I1309"/>
  <c r="H1469"/>
  <c r="L1468" s="1"/>
  <c r="K1468" s="1"/>
  <c r="J1468" s="1"/>
  <c r="H1468" s="1"/>
  <c r="I1272"/>
  <c r="H1272" s="1"/>
  <c r="L1271" s="1"/>
  <c r="K1271" s="1"/>
  <c r="J1271" s="1"/>
  <c r="H1164"/>
  <c r="H1389"/>
  <c r="I1349"/>
  <c r="H1143"/>
  <c r="H1180"/>
  <c r="J1174"/>
  <c r="H1454"/>
  <c r="L1453" s="1"/>
  <c r="K1453" s="1"/>
  <c r="J1453" s="1"/>
  <c r="H1453" s="1"/>
  <c r="L1452" s="1"/>
  <c r="K1452" s="1"/>
  <c r="J1452" s="1"/>
  <c r="H1452" s="1"/>
  <c r="H1361"/>
  <c r="H1310"/>
  <c r="L1309" s="1"/>
  <c r="H1490"/>
  <c r="L1489" s="1"/>
  <c r="L1488" s="1"/>
  <c r="L1161"/>
  <c r="H1154"/>
  <c r="J1135"/>
  <c r="J1134" s="1"/>
  <c r="H1128"/>
  <c r="I1127"/>
  <c r="I1126" s="1"/>
  <c r="H1136"/>
  <c r="H1295"/>
  <c r="H1176"/>
  <c r="K1133"/>
  <c r="L1137"/>
  <c r="L1133" s="1"/>
  <c r="H1313"/>
  <c r="H1388"/>
  <c r="L1387" s="1"/>
  <c r="H1195"/>
  <c r="L1194" s="1"/>
  <c r="H1194" s="1"/>
  <c r="I1266"/>
  <c r="H1266" s="1"/>
  <c r="L1265" s="1"/>
  <c r="K1265" s="1"/>
  <c r="J1265" s="1"/>
  <c r="J1150"/>
  <c r="I1150" s="1"/>
  <c r="H1150" s="1"/>
  <c r="L1149" s="1"/>
  <c r="K1149" s="1"/>
  <c r="J1149" s="1"/>
  <c r="I1149" s="1"/>
  <c r="H1149" s="1"/>
  <c r="L1148" s="1"/>
  <c r="K1148" s="1"/>
  <c r="J1148" s="1"/>
  <c r="I1246"/>
  <c r="H1247"/>
  <c r="L1246" s="1"/>
  <c r="K1246" s="1"/>
  <c r="J1246" s="1"/>
  <c r="H1301"/>
  <c r="L1300" s="1"/>
  <c r="I1300"/>
  <c r="I1299" s="1"/>
  <c r="L1500"/>
  <c r="L1499" s="1"/>
  <c r="H1224"/>
  <c r="L1223" s="1"/>
  <c r="H1253"/>
  <c r="L1252" s="1"/>
  <c r="K1252" s="1"/>
  <c r="J1252" s="1"/>
  <c r="I1252" s="1"/>
  <c r="H1252" s="1"/>
  <c r="L1251" s="1"/>
  <c r="K1251" s="1"/>
  <c r="J1251" s="1"/>
  <c r="H1430"/>
  <c r="K1309"/>
  <c r="K1356"/>
  <c r="H1317"/>
  <c r="L1316" s="1"/>
  <c r="K1316" s="1"/>
  <c r="J1316" s="1"/>
  <c r="I1316"/>
  <c r="I1425"/>
  <c r="H1401"/>
  <c r="L1400" s="1"/>
  <c r="K1400" s="1"/>
  <c r="J1400" s="1"/>
  <c r="I1400"/>
  <c r="K1213"/>
  <c r="L1212"/>
  <c r="I1134"/>
  <c r="I1137"/>
  <c r="H1139"/>
  <c r="H1503"/>
  <c r="L1502" s="1"/>
  <c r="I1502"/>
  <c r="J1509"/>
  <c r="I1406"/>
  <c r="H1407"/>
  <c r="H1553"/>
  <c r="H1202"/>
  <c r="L1201" s="1"/>
  <c r="K1201" s="1"/>
  <c r="J1201" s="1"/>
  <c r="I1201"/>
  <c r="I1187" s="1"/>
  <c r="I1162"/>
  <c r="H1163"/>
  <c r="H1243"/>
  <c r="L1242" s="1"/>
  <c r="K1242" s="1"/>
  <c r="J1242" s="1"/>
  <c r="I1242" s="1"/>
  <c r="J1426"/>
  <c r="J1425" s="1"/>
  <c r="K1425"/>
  <c r="H1287"/>
  <c r="H1368"/>
  <c r="I1367"/>
  <c r="K1387"/>
  <c r="I1324"/>
  <c r="I1323" s="1"/>
  <c r="H1325"/>
  <c r="L1324" s="1"/>
  <c r="L1323" s="1"/>
  <c r="H1283"/>
  <c r="L1282" s="1"/>
  <c r="L1281" s="1"/>
  <c r="I1282"/>
  <c r="I1281" s="1"/>
  <c r="H1419"/>
  <c r="L1418" s="1"/>
  <c r="K1418" s="1"/>
  <c r="J1418" s="1"/>
  <c r="I1418"/>
  <c r="I1141"/>
  <c r="H1141" s="1"/>
  <c r="L1140" s="1"/>
  <c r="J1138"/>
  <c r="J1137" s="1"/>
  <c r="I1460"/>
  <c r="I1217"/>
  <c r="H1217" s="1"/>
  <c r="H1218"/>
  <c r="K1489"/>
  <c r="H1117"/>
  <c r="L1116"/>
  <c r="K1116"/>
  <c r="K1115" s="1"/>
  <c r="J1116"/>
  <c r="J1115" s="1"/>
  <c r="I1116"/>
  <c r="I1115" s="1"/>
  <c r="H1113"/>
  <c r="L1112"/>
  <c r="L1111" s="1"/>
  <c r="K1112"/>
  <c r="K1111" s="1"/>
  <c r="J1112"/>
  <c r="J1111" s="1"/>
  <c r="I1112"/>
  <c r="I1111" s="1"/>
  <c r="H1109"/>
  <c r="L1108"/>
  <c r="L1107" s="1"/>
  <c r="K1108"/>
  <c r="K1107" s="1"/>
  <c r="J1108"/>
  <c r="J1107" s="1"/>
  <c r="I1108"/>
  <c r="I1107" s="1"/>
  <c r="H1105"/>
  <c r="L1104"/>
  <c r="L1103" s="1"/>
  <c r="K1104"/>
  <c r="K1103" s="1"/>
  <c r="J1104"/>
  <c r="J1103" s="1"/>
  <c r="I1104"/>
  <c r="I1103" s="1"/>
  <c r="H1097"/>
  <c r="L1096"/>
  <c r="K1096"/>
  <c r="J1096"/>
  <c r="I1096"/>
  <c r="I1095" s="1"/>
  <c r="H1091"/>
  <c r="L1090"/>
  <c r="K1090"/>
  <c r="J1090"/>
  <c r="J1089" s="1"/>
  <c r="I1090"/>
  <c r="I1089" s="1"/>
  <c r="H1083"/>
  <c r="L1082"/>
  <c r="K1082"/>
  <c r="K1081" s="1"/>
  <c r="J1082"/>
  <c r="I1082"/>
  <c r="I1081" s="1"/>
  <c r="H1079"/>
  <c r="L1078"/>
  <c r="K1078"/>
  <c r="J1078"/>
  <c r="J1077" s="1"/>
  <c r="I1078"/>
  <c r="H1075"/>
  <c r="L1074"/>
  <c r="K1074"/>
  <c r="K1073" s="1"/>
  <c r="K1069" s="1"/>
  <c r="J1074"/>
  <c r="I1074"/>
  <c r="I1073" s="1"/>
  <c r="I1069" s="1"/>
  <c r="H1064"/>
  <c r="L1063"/>
  <c r="L1062" s="1"/>
  <c r="K1063"/>
  <c r="K1062" s="1"/>
  <c r="J1063"/>
  <c r="J1062" s="1"/>
  <c r="I1063"/>
  <c r="I1062" s="1"/>
  <c r="H1057"/>
  <c r="L1056"/>
  <c r="K1056"/>
  <c r="J1056"/>
  <c r="I1056"/>
  <c r="I1055" s="1"/>
  <c r="H1046"/>
  <c r="L1045"/>
  <c r="L1042" s="1"/>
  <c r="K1045"/>
  <c r="K1042" s="1"/>
  <c r="J1045"/>
  <c r="J1042" s="1"/>
  <c r="I1045"/>
  <c r="H1044"/>
  <c r="L1043"/>
  <c r="K1043"/>
  <c r="J1043"/>
  <c r="I1043"/>
  <c r="H1041"/>
  <c r="K1038"/>
  <c r="I1038"/>
  <c r="H1031"/>
  <c r="H1030"/>
  <c r="L1029"/>
  <c r="L1028" s="1"/>
  <c r="L1027" s="1"/>
  <c r="L1026" s="1"/>
  <c r="K1029"/>
  <c r="K1028" s="1"/>
  <c r="K1027" s="1"/>
  <c r="K1026" s="1"/>
  <c r="J1029"/>
  <c r="J1028" s="1"/>
  <c r="J1027" s="1"/>
  <c r="J1026" s="1"/>
  <c r="I1029"/>
  <c r="I1028" s="1"/>
  <c r="H1025"/>
  <c r="L1024"/>
  <c r="L1023" s="1"/>
  <c r="K1024"/>
  <c r="K1023" s="1"/>
  <c r="J1024"/>
  <c r="J1023" s="1"/>
  <c r="I1024"/>
  <c r="H1021"/>
  <c r="L1020"/>
  <c r="L1019" s="1"/>
  <c r="K1020"/>
  <c r="K1019" s="1"/>
  <c r="J1020"/>
  <c r="J1019" s="1"/>
  <c r="I1020"/>
  <c r="H1016"/>
  <c r="L1015"/>
  <c r="L1014" s="1"/>
  <c r="K1015"/>
  <c r="K1014" s="1"/>
  <c r="J1015"/>
  <c r="J1014" s="1"/>
  <c r="I1015"/>
  <c r="I1014" s="1"/>
  <c r="H1011"/>
  <c r="L1010"/>
  <c r="L1009" s="1"/>
  <c r="K1010"/>
  <c r="K1009" s="1"/>
  <c r="J1010"/>
  <c r="J1009" s="1"/>
  <c r="I1010"/>
  <c r="H1000"/>
  <c r="L999"/>
  <c r="L998" s="1"/>
  <c r="K999"/>
  <c r="K998" s="1"/>
  <c r="J999"/>
  <c r="J998" s="1"/>
  <c r="I999"/>
  <c r="H995"/>
  <c r="L994"/>
  <c r="L993" s="1"/>
  <c r="K994"/>
  <c r="K993" s="1"/>
  <c r="J994"/>
  <c r="J993" s="1"/>
  <c r="I994"/>
  <c r="H991"/>
  <c r="L990"/>
  <c r="L989" s="1"/>
  <c r="K990"/>
  <c r="K989" s="1"/>
  <c r="J990"/>
  <c r="J989" s="1"/>
  <c r="I990"/>
  <c r="H980"/>
  <c r="L979"/>
  <c r="L978" s="1"/>
  <c r="K979"/>
  <c r="K978" s="1"/>
  <c r="J979"/>
  <c r="J978" s="1"/>
  <c r="I979"/>
  <c r="I978" s="1"/>
  <c r="H976"/>
  <c r="L975"/>
  <c r="L974" s="1"/>
  <c r="K975"/>
  <c r="K974" s="1"/>
  <c r="J975"/>
  <c r="J974" s="1"/>
  <c r="I975"/>
  <c r="I974" s="1"/>
  <c r="H971"/>
  <c r="L970"/>
  <c r="L969" s="1"/>
  <c r="K970"/>
  <c r="K969" s="1"/>
  <c r="J970"/>
  <c r="J969" s="1"/>
  <c r="I970"/>
  <c r="H966"/>
  <c r="L965"/>
  <c r="L964" s="1"/>
  <c r="K965"/>
  <c r="K964" s="1"/>
  <c r="J965"/>
  <c r="J964" s="1"/>
  <c r="I965"/>
  <c r="I964" s="1"/>
  <c r="I963" s="1"/>
  <c r="H961"/>
  <c r="L959"/>
  <c r="L958" s="1"/>
  <c r="K958"/>
  <c r="J959"/>
  <c r="J958" s="1"/>
  <c r="I958"/>
  <c r="H956"/>
  <c r="L953"/>
  <c r="K953"/>
  <c r="J954"/>
  <c r="J953" s="1"/>
  <c r="I954"/>
  <c r="I953" s="1"/>
  <c r="H951"/>
  <c r="L948"/>
  <c r="K949"/>
  <c r="K948" s="1"/>
  <c r="J949"/>
  <c r="J948" s="1"/>
  <c r="I949"/>
  <c r="I948" s="1"/>
  <c r="H922"/>
  <c r="L921"/>
  <c r="K921"/>
  <c r="J921"/>
  <c r="I921"/>
  <c r="H920"/>
  <c r="L919"/>
  <c r="K919"/>
  <c r="J919"/>
  <c r="I919"/>
  <c r="H917"/>
  <c r="L916"/>
  <c r="L915" s="1"/>
  <c r="K916"/>
  <c r="K915" s="1"/>
  <c r="J916"/>
  <c r="J915" s="1"/>
  <c r="I916"/>
  <c r="I915" s="1"/>
  <c r="H909"/>
  <c r="L908"/>
  <c r="L907" s="1"/>
  <c r="L906" s="1"/>
  <c r="K908"/>
  <c r="K907" s="1"/>
  <c r="K914" s="1"/>
  <c r="J908"/>
  <c r="J907" s="1"/>
  <c r="J906" s="1"/>
  <c r="I908"/>
  <c r="H904"/>
  <c r="L903"/>
  <c r="K903"/>
  <c r="J903"/>
  <c r="I903"/>
  <c r="I902" s="1"/>
  <c r="H900"/>
  <c r="L899"/>
  <c r="L898" s="1"/>
  <c r="K899"/>
  <c r="J899"/>
  <c r="J898" s="1"/>
  <c r="I899"/>
  <c r="I898" s="1"/>
  <c r="J1161" l="1"/>
  <c r="I1509"/>
  <c r="I1508" s="1"/>
  <c r="J1508"/>
  <c r="J1500" s="1"/>
  <c r="H1127"/>
  <c r="L1126" s="1"/>
  <c r="K1126" s="1"/>
  <c r="J1126" s="1"/>
  <c r="H1126" s="1"/>
  <c r="H1189"/>
  <c r="K1300"/>
  <c r="L1299"/>
  <c r="L1188"/>
  <c r="K1188" s="1"/>
  <c r="H1188" s="1"/>
  <c r="J1356"/>
  <c r="H1356" s="1"/>
  <c r="J1230"/>
  <c r="K1229"/>
  <c r="K1037"/>
  <c r="K1036" s="1"/>
  <c r="H1349"/>
  <c r="L1348" s="1"/>
  <c r="K1348" s="1"/>
  <c r="J1348" s="1"/>
  <c r="H1460"/>
  <c r="I1271"/>
  <c r="H1271" s="1"/>
  <c r="L1270" s="1"/>
  <c r="K1270" s="1"/>
  <c r="J1270" s="1"/>
  <c r="H1223"/>
  <c r="H1174"/>
  <c r="L1459"/>
  <c r="K1459" s="1"/>
  <c r="J1459" s="1"/>
  <c r="I1459" s="1"/>
  <c r="H1459" s="1"/>
  <c r="I1348"/>
  <c r="I1251"/>
  <c r="H1251" s="1"/>
  <c r="H1135"/>
  <c r="J1133"/>
  <c r="H1074"/>
  <c r="L1073" s="1"/>
  <c r="L1069" s="1"/>
  <c r="I1148"/>
  <c r="H1148" s="1"/>
  <c r="K918"/>
  <c r="K1095"/>
  <c r="H958"/>
  <c r="L957" s="1"/>
  <c r="K957" s="1"/>
  <c r="J957" s="1"/>
  <c r="I957" s="1"/>
  <c r="H957" s="1"/>
  <c r="H899"/>
  <c r="H898" s="1"/>
  <c r="L897" s="1"/>
  <c r="L918"/>
  <c r="J918"/>
  <c r="H921"/>
  <c r="H994"/>
  <c r="H1029"/>
  <c r="H1039"/>
  <c r="L1038" s="1"/>
  <c r="L1037" s="1"/>
  <c r="H915"/>
  <c r="L914" s="1"/>
  <c r="L905" s="1"/>
  <c r="H1028"/>
  <c r="H1111"/>
  <c r="L1110" s="1"/>
  <c r="K1110" s="1"/>
  <c r="J1110" s="1"/>
  <c r="I1265"/>
  <c r="H1265" s="1"/>
  <c r="L1264" s="1"/>
  <c r="H1246"/>
  <c r="K906"/>
  <c r="K905" s="1"/>
  <c r="H959"/>
  <c r="H1020"/>
  <c r="H1096"/>
  <c r="H1104"/>
  <c r="H1108"/>
  <c r="H1062"/>
  <c r="L1061" s="1"/>
  <c r="K1061" s="1"/>
  <c r="J1061" s="1"/>
  <c r="I1061"/>
  <c r="I1060" s="1"/>
  <c r="J914"/>
  <c r="J905" s="1"/>
  <c r="H919"/>
  <c r="H949"/>
  <c r="H974"/>
  <c r="L973" s="1"/>
  <c r="H978"/>
  <c r="L977" s="1"/>
  <c r="K977" s="1"/>
  <c r="J977" s="1"/>
  <c r="H999"/>
  <c r="H1024"/>
  <c r="H1045"/>
  <c r="H1056"/>
  <c r="L1055" s="1"/>
  <c r="K1055" s="1"/>
  <c r="J1055" s="1"/>
  <c r="H1055" s="1"/>
  <c r="L1054" s="1"/>
  <c r="K1054" s="1"/>
  <c r="J1054" s="1"/>
  <c r="H1078"/>
  <c r="L1077" s="1"/>
  <c r="K1077" s="1"/>
  <c r="H1082"/>
  <c r="L1081" s="1"/>
  <c r="H1138"/>
  <c r="H903"/>
  <c r="L902" s="1"/>
  <c r="K902" s="1"/>
  <c r="J902" s="1"/>
  <c r="H902" s="1"/>
  <c r="L901" s="1"/>
  <c r="K901" s="1"/>
  <c r="J901" s="1"/>
  <c r="H908"/>
  <c r="H975"/>
  <c r="H979"/>
  <c r="H990"/>
  <c r="H1090"/>
  <c r="L1089" s="1"/>
  <c r="K898"/>
  <c r="H970"/>
  <c r="H1010"/>
  <c r="H1043"/>
  <c r="H1201"/>
  <c r="I1054"/>
  <c r="H948"/>
  <c r="L947" s="1"/>
  <c r="H953"/>
  <c r="L952" s="1"/>
  <c r="K952" s="1"/>
  <c r="J952" s="1"/>
  <c r="I952" s="1"/>
  <c r="H952" s="1"/>
  <c r="H964"/>
  <c r="L963" s="1"/>
  <c r="K963" s="1"/>
  <c r="J963" s="1"/>
  <c r="H963" s="1"/>
  <c r="L962" s="1"/>
  <c r="K962" s="1"/>
  <c r="J962" s="1"/>
  <c r="H1103"/>
  <c r="L1102" s="1"/>
  <c r="K1102" s="1"/>
  <c r="J1102" s="1"/>
  <c r="H1107"/>
  <c r="L1106" s="1"/>
  <c r="K1106" s="1"/>
  <c r="J1106" s="1"/>
  <c r="K973"/>
  <c r="H1014"/>
  <c r="L1013" s="1"/>
  <c r="K1013" s="1"/>
  <c r="J1013" s="1"/>
  <c r="I1013" s="1"/>
  <c r="K1282"/>
  <c r="K1281" s="1"/>
  <c r="K1324"/>
  <c r="K1323" s="1"/>
  <c r="H1406"/>
  <c r="L1405" s="1"/>
  <c r="K1405" s="1"/>
  <c r="J1405" s="1"/>
  <c r="I1405"/>
  <c r="I907"/>
  <c r="I918"/>
  <c r="I998"/>
  <c r="I1009"/>
  <c r="J1038"/>
  <c r="J1037" s="1"/>
  <c r="I1042"/>
  <c r="H1042" s="1"/>
  <c r="I1077"/>
  <c r="J1081"/>
  <c r="J1095"/>
  <c r="I1417"/>
  <c r="H1418"/>
  <c r="L1417" s="1"/>
  <c r="K1417" s="1"/>
  <c r="J1417" s="1"/>
  <c r="I1228"/>
  <c r="H1162"/>
  <c r="I1161"/>
  <c r="K1500"/>
  <c r="K1499" s="1"/>
  <c r="H1137"/>
  <c r="H1426"/>
  <c r="L1425" s="1"/>
  <c r="H1425" s="1"/>
  <c r="L1424" s="1"/>
  <c r="H965"/>
  <c r="I977"/>
  <c r="H1015"/>
  <c r="I1080"/>
  <c r="I1094"/>
  <c r="I1102"/>
  <c r="I1106"/>
  <c r="I1110"/>
  <c r="H1116"/>
  <c r="L1115" s="1"/>
  <c r="H1115" s="1"/>
  <c r="L1114" s="1"/>
  <c r="K1114" s="1"/>
  <c r="J1114" s="1"/>
  <c r="I1114" s="1"/>
  <c r="H1114" s="1"/>
  <c r="H1367"/>
  <c r="L1366" s="1"/>
  <c r="L1355" s="1"/>
  <c r="I1366"/>
  <c r="I1355" s="1"/>
  <c r="H1509"/>
  <c r="H1134"/>
  <c r="I1133"/>
  <c r="J1213"/>
  <c r="K1212"/>
  <c r="I1424"/>
  <c r="L1308"/>
  <c r="H954"/>
  <c r="K1089"/>
  <c r="H1112"/>
  <c r="I901"/>
  <c r="H916"/>
  <c r="I962"/>
  <c r="I973"/>
  <c r="H1063"/>
  <c r="I969"/>
  <c r="I989"/>
  <c r="I993"/>
  <c r="H993" s="1"/>
  <c r="L992" s="1"/>
  <c r="K992" s="1"/>
  <c r="J992" s="1"/>
  <c r="I992" s="1"/>
  <c r="H992" s="1"/>
  <c r="I1019"/>
  <c r="I1023"/>
  <c r="I1027"/>
  <c r="J1073"/>
  <c r="J1069" s="1"/>
  <c r="L1095"/>
  <c r="I1140"/>
  <c r="H1140" s="1"/>
  <c r="J1387"/>
  <c r="H1242"/>
  <c r="L1241" s="1"/>
  <c r="I1241"/>
  <c r="H1502"/>
  <c r="H1400"/>
  <c r="H1316"/>
  <c r="J1309"/>
  <c r="K1308"/>
  <c r="J1489"/>
  <c r="K1488"/>
  <c r="H896"/>
  <c r="L895"/>
  <c r="K895"/>
  <c r="J895"/>
  <c r="I895"/>
  <c r="I1093" l="1"/>
  <c r="J1386"/>
  <c r="L1386"/>
  <c r="K1386"/>
  <c r="J1300"/>
  <c r="K1299"/>
  <c r="J1229"/>
  <c r="H1229" s="1"/>
  <c r="L1228" s="1"/>
  <c r="K1228" s="1"/>
  <c r="J1228" s="1"/>
  <c r="H1228" s="1"/>
  <c r="L1227" s="1"/>
  <c r="K1227" s="1"/>
  <c r="J1227" s="1"/>
  <c r="H1230"/>
  <c r="H1348"/>
  <c r="I1270"/>
  <c r="H1270" s="1"/>
  <c r="I1037"/>
  <c r="I1036" s="1"/>
  <c r="K1264"/>
  <c r="L1256"/>
  <c r="H1027"/>
  <c r="I1026"/>
  <c r="H1038"/>
  <c r="L1036" s="1"/>
  <c r="H1081"/>
  <c r="L1080" s="1"/>
  <c r="K1080" s="1"/>
  <c r="J1080" s="1"/>
  <c r="H1080" s="1"/>
  <c r="K897"/>
  <c r="J897" s="1"/>
  <c r="I897" s="1"/>
  <c r="H897" s="1"/>
  <c r="H1073"/>
  <c r="I1264"/>
  <c r="I1256" s="1"/>
  <c r="H1061"/>
  <c r="L1060" s="1"/>
  <c r="K1060" s="1"/>
  <c r="J1060" s="1"/>
  <c r="H1060" s="1"/>
  <c r="L1059" s="1"/>
  <c r="K1059" s="1"/>
  <c r="J1059" s="1"/>
  <c r="H1102"/>
  <c r="H1089"/>
  <c r="L1088" s="1"/>
  <c r="K1088" s="1"/>
  <c r="J1088" s="1"/>
  <c r="I1088" s="1"/>
  <c r="H1088" s="1"/>
  <c r="L1087" s="1"/>
  <c r="K1087" s="1"/>
  <c r="J1087" s="1"/>
  <c r="H1095"/>
  <c r="L1094" s="1"/>
  <c r="L1093" s="1"/>
  <c r="H901"/>
  <c r="H1110"/>
  <c r="H895"/>
  <c r="L894" s="1"/>
  <c r="K894" s="1"/>
  <c r="J894" s="1"/>
  <c r="I894" s="1"/>
  <c r="H894" s="1"/>
  <c r="L893" s="1"/>
  <c r="L892" s="1"/>
  <c r="H1106"/>
  <c r="J1036"/>
  <c r="H1054"/>
  <c r="L972"/>
  <c r="H977"/>
  <c r="I1489"/>
  <c r="J1488"/>
  <c r="J1487" s="1"/>
  <c r="I972"/>
  <c r="I1132"/>
  <c r="H1133"/>
  <c r="L1132" s="1"/>
  <c r="K1132" s="1"/>
  <c r="J1132" s="1"/>
  <c r="I1008"/>
  <c r="H1009"/>
  <c r="L1008" s="1"/>
  <c r="K1008" s="1"/>
  <c r="J1008" s="1"/>
  <c r="K1094"/>
  <c r="K1093" s="1"/>
  <c r="I1387"/>
  <c r="I1386" s="1"/>
  <c r="H1023"/>
  <c r="L1022" s="1"/>
  <c r="K1022" s="1"/>
  <c r="J1022" s="1"/>
  <c r="I1022"/>
  <c r="H962"/>
  <c r="K1424"/>
  <c r="L1423"/>
  <c r="L1422" s="1"/>
  <c r="K1366"/>
  <c r="J1499"/>
  <c r="I1499" s="1"/>
  <c r="H1500"/>
  <c r="K1241"/>
  <c r="L1240"/>
  <c r="I1059"/>
  <c r="I1213"/>
  <c r="J1212"/>
  <c r="H1508"/>
  <c r="I1322"/>
  <c r="H1417"/>
  <c r="I906"/>
  <c r="H907"/>
  <c r="J1282"/>
  <c r="J1281" s="1"/>
  <c r="J973"/>
  <c r="J972" s="1"/>
  <c r="K972"/>
  <c r="I1423"/>
  <c r="I1422" s="1"/>
  <c r="I997"/>
  <c r="H998"/>
  <c r="L997" s="1"/>
  <c r="K997" s="1"/>
  <c r="J997" s="1"/>
  <c r="J1324"/>
  <c r="J1323" s="1"/>
  <c r="I1012"/>
  <c r="H1013"/>
  <c r="L1012" s="1"/>
  <c r="K1012" s="1"/>
  <c r="J1012" s="1"/>
  <c r="K947"/>
  <c r="L946"/>
  <c r="H989"/>
  <c r="L988" s="1"/>
  <c r="I988"/>
  <c r="I1227"/>
  <c r="I1076"/>
  <c r="H1077"/>
  <c r="L1076" s="1"/>
  <c r="K1076" s="1"/>
  <c r="J1076" s="1"/>
  <c r="H969"/>
  <c r="L968" s="1"/>
  <c r="K968" s="1"/>
  <c r="J968" s="1"/>
  <c r="I968"/>
  <c r="J1308"/>
  <c r="I1308" s="1"/>
  <c r="H1308" s="1"/>
  <c r="H1309"/>
  <c r="I1240"/>
  <c r="I1280"/>
  <c r="H1019"/>
  <c r="L1018" s="1"/>
  <c r="I1018"/>
  <c r="I1160"/>
  <c r="H1161"/>
  <c r="L1160" s="1"/>
  <c r="I914"/>
  <c r="H914" s="1"/>
  <c r="H918"/>
  <c r="H1405"/>
  <c r="H890"/>
  <c r="I905" l="1"/>
  <c r="I1279"/>
  <c r="J1299"/>
  <c r="H1299" s="1"/>
  <c r="H1300"/>
  <c r="J1366"/>
  <c r="J1355" s="1"/>
  <c r="K1355"/>
  <c r="I1087"/>
  <c r="H1087" s="1"/>
  <c r="L1086" s="1"/>
  <c r="K1086" s="1"/>
  <c r="J1086" s="1"/>
  <c r="H1026"/>
  <c r="J1264"/>
  <c r="J1256" s="1"/>
  <c r="K1256"/>
  <c r="H1037"/>
  <c r="H1036" s="1"/>
  <c r="K893"/>
  <c r="J893" s="1"/>
  <c r="I893" s="1"/>
  <c r="H893" s="1"/>
  <c r="H1076"/>
  <c r="H1366"/>
  <c r="H968"/>
  <c r="L967" s="1"/>
  <c r="K967" s="1"/>
  <c r="J967" s="1"/>
  <c r="I967" s="1"/>
  <c r="H967" s="1"/>
  <c r="L1068"/>
  <c r="K1068" s="1"/>
  <c r="K1067" s="1"/>
  <c r="K1066" s="1"/>
  <c r="K1018"/>
  <c r="L1017"/>
  <c r="J947"/>
  <c r="K946"/>
  <c r="I1321"/>
  <c r="I1320" s="1"/>
  <c r="H1387"/>
  <c r="H1008"/>
  <c r="L1007" s="1"/>
  <c r="K1007" s="1"/>
  <c r="J1007" s="1"/>
  <c r="I1007"/>
  <c r="H973"/>
  <c r="K1160"/>
  <c r="J1160" s="1"/>
  <c r="H1160" s="1"/>
  <c r="I1017"/>
  <c r="H1227"/>
  <c r="I987"/>
  <c r="H1323"/>
  <c r="L1322" s="1"/>
  <c r="H1324"/>
  <c r="H1281"/>
  <c r="L1280" s="1"/>
  <c r="H1282"/>
  <c r="H906"/>
  <c r="H1022"/>
  <c r="H972"/>
  <c r="J1241"/>
  <c r="K1240"/>
  <c r="I1498"/>
  <c r="H1499"/>
  <c r="L1498" s="1"/>
  <c r="K1498" s="1"/>
  <c r="J1498" s="1"/>
  <c r="J1424"/>
  <c r="K1423"/>
  <c r="K1422" s="1"/>
  <c r="L891"/>
  <c r="L889" s="1"/>
  <c r="I1239"/>
  <c r="K988"/>
  <c r="L987"/>
  <c r="H1069"/>
  <c r="J1068"/>
  <c r="J1067" s="1"/>
  <c r="H1012"/>
  <c r="H997"/>
  <c r="L996" s="1"/>
  <c r="K996" s="1"/>
  <c r="J996" s="1"/>
  <c r="I996"/>
  <c r="I1092"/>
  <c r="H1213"/>
  <c r="I1212"/>
  <c r="H1059"/>
  <c r="L1058" s="1"/>
  <c r="K1058" s="1"/>
  <c r="J1058" s="1"/>
  <c r="I1058"/>
  <c r="J1094"/>
  <c r="J1093" s="1"/>
  <c r="H1132"/>
  <c r="L1131" s="1"/>
  <c r="I1131"/>
  <c r="I1488"/>
  <c r="H1489"/>
  <c r="H888"/>
  <c r="L886"/>
  <c r="L885" s="1"/>
  <c r="K886"/>
  <c r="K885" s="1"/>
  <c r="J886"/>
  <c r="K1280" l="1"/>
  <c r="L1279"/>
  <c r="H1355"/>
  <c r="I986"/>
  <c r="K945"/>
  <c r="L945"/>
  <c r="L986"/>
  <c r="I1086"/>
  <c r="I1085" s="1"/>
  <c r="H1256"/>
  <c r="H1264"/>
  <c r="K892"/>
  <c r="J892" s="1"/>
  <c r="I892" s="1"/>
  <c r="I891" s="1"/>
  <c r="J885"/>
  <c r="H905"/>
  <c r="I1006"/>
  <c r="H1007"/>
  <c r="L1006" s="1"/>
  <c r="K1131"/>
  <c r="J1131" s="1"/>
  <c r="H1131" s="1"/>
  <c r="L1130"/>
  <c r="H1058"/>
  <c r="H996"/>
  <c r="I1068"/>
  <c r="J1066"/>
  <c r="K1065"/>
  <c r="J1423"/>
  <c r="J1422" s="1"/>
  <c r="H1424"/>
  <c r="J1240"/>
  <c r="H1240" s="1"/>
  <c r="L1239" s="1"/>
  <c r="K1239" s="1"/>
  <c r="J1239" s="1"/>
  <c r="H1239" s="1"/>
  <c r="H1241"/>
  <c r="I947"/>
  <c r="J946"/>
  <c r="J945" s="1"/>
  <c r="K1322"/>
  <c r="L1321"/>
  <c r="L1320" s="1"/>
  <c r="H1386"/>
  <c r="L1385" s="1"/>
  <c r="K1385" s="1"/>
  <c r="J1385" s="1"/>
  <c r="I1385"/>
  <c r="J988"/>
  <c r="K987"/>
  <c r="K986" s="1"/>
  <c r="I886"/>
  <c r="H886" s="1"/>
  <c r="H887"/>
  <c r="I1487"/>
  <c r="H1488"/>
  <c r="L1487" s="1"/>
  <c r="H1093"/>
  <c r="L1092" s="1"/>
  <c r="K1092" s="1"/>
  <c r="J1092" s="1"/>
  <c r="H1092" s="1"/>
  <c r="H1094"/>
  <c r="I1211"/>
  <c r="H1212"/>
  <c r="L1211" s="1"/>
  <c r="K1211" s="1"/>
  <c r="H1498"/>
  <c r="L1497" s="1"/>
  <c r="K1497" s="1"/>
  <c r="J1497" s="1"/>
  <c r="J1496" s="1"/>
  <c r="I1497"/>
  <c r="J1018"/>
  <c r="K1017"/>
  <c r="J1486"/>
  <c r="K884"/>
  <c r="H1423" l="1"/>
  <c r="J1280"/>
  <c r="K1279"/>
  <c r="K891"/>
  <c r="J891" s="1"/>
  <c r="H891" s="1"/>
  <c r="H892"/>
  <c r="H1086"/>
  <c r="L1085" s="1"/>
  <c r="L1187" s="1"/>
  <c r="J1187" s="1"/>
  <c r="J884"/>
  <c r="J1065"/>
  <c r="H947"/>
  <c r="I946"/>
  <c r="I945" s="1"/>
  <c r="J1211"/>
  <c r="H1211" s="1"/>
  <c r="L1210" s="1"/>
  <c r="K1210"/>
  <c r="K1487"/>
  <c r="H1487" s="1"/>
  <c r="L1486"/>
  <c r="K1085"/>
  <c r="K1130"/>
  <c r="J1130" s="1"/>
  <c r="I1130" s="1"/>
  <c r="H1130" s="1"/>
  <c r="K1006"/>
  <c r="I1496"/>
  <c r="H1497"/>
  <c r="L1496" s="1"/>
  <c r="I1384"/>
  <c r="H1385"/>
  <c r="L1384" s="1"/>
  <c r="K1384" s="1"/>
  <c r="J1384" s="1"/>
  <c r="J1322"/>
  <c r="K1321"/>
  <c r="K1320" s="1"/>
  <c r="I1067"/>
  <c r="H1068"/>
  <c r="L1067" s="1"/>
  <c r="I1210"/>
  <c r="I1486"/>
  <c r="J987"/>
  <c r="H988"/>
  <c r="J1017"/>
  <c r="H1017" s="1"/>
  <c r="H1018"/>
  <c r="I1278"/>
  <c r="J1485"/>
  <c r="H883"/>
  <c r="H882"/>
  <c r="L881"/>
  <c r="L880" s="1"/>
  <c r="K881"/>
  <c r="K880" s="1"/>
  <c r="J881"/>
  <c r="J880" s="1"/>
  <c r="I881"/>
  <c r="I880" s="1"/>
  <c r="H871"/>
  <c r="L870"/>
  <c r="L869" s="1"/>
  <c r="K870"/>
  <c r="J870"/>
  <c r="I870"/>
  <c r="I869" s="1"/>
  <c r="I868" s="1"/>
  <c r="H867"/>
  <c r="L866"/>
  <c r="K866"/>
  <c r="K865" s="1"/>
  <c r="J866"/>
  <c r="I866"/>
  <c r="I865" s="1"/>
  <c r="H863"/>
  <c r="L862"/>
  <c r="L861" s="1"/>
  <c r="K862"/>
  <c r="K861" s="1"/>
  <c r="J862"/>
  <c r="J861" s="1"/>
  <c r="I862"/>
  <c r="H859"/>
  <c r="L858"/>
  <c r="L857" s="1"/>
  <c r="K858"/>
  <c r="K857" s="1"/>
  <c r="J858"/>
  <c r="J857" s="1"/>
  <c r="I858"/>
  <c r="H853"/>
  <c r="L852"/>
  <c r="L851" s="1"/>
  <c r="K852"/>
  <c r="K851" s="1"/>
  <c r="J852"/>
  <c r="J851" s="1"/>
  <c r="I852"/>
  <c r="I851" s="1"/>
  <c r="H848"/>
  <c r="L847"/>
  <c r="L846" s="1"/>
  <c r="K847"/>
  <c r="K846" s="1"/>
  <c r="J847"/>
  <c r="J846" s="1"/>
  <c r="I847"/>
  <c r="I846" s="1"/>
  <c r="H843"/>
  <c r="L842"/>
  <c r="L841" s="1"/>
  <c r="K842"/>
  <c r="K841" s="1"/>
  <c r="J842"/>
  <c r="J841" s="1"/>
  <c r="I842"/>
  <c r="H839"/>
  <c r="L838"/>
  <c r="L837" s="1"/>
  <c r="K838"/>
  <c r="K837" s="1"/>
  <c r="J838"/>
  <c r="J837" s="1"/>
  <c r="I838"/>
  <c r="H834"/>
  <c r="L833"/>
  <c r="L832" s="1"/>
  <c r="K833"/>
  <c r="J833"/>
  <c r="I833"/>
  <c r="H830"/>
  <c r="H829"/>
  <c r="L828"/>
  <c r="L827" s="1"/>
  <c r="K828"/>
  <c r="J828"/>
  <c r="J827" s="1"/>
  <c r="I828"/>
  <c r="H825"/>
  <c r="H824"/>
  <c r="L823"/>
  <c r="L822" s="1"/>
  <c r="K823"/>
  <c r="K822" s="1"/>
  <c r="J823"/>
  <c r="J822" s="1"/>
  <c r="I823"/>
  <c r="I822" s="1"/>
  <c r="H820"/>
  <c r="L819"/>
  <c r="L818" s="1"/>
  <c r="K819"/>
  <c r="K818" s="1"/>
  <c r="J819"/>
  <c r="J818" s="1"/>
  <c r="I819"/>
  <c r="I818" s="1"/>
  <c r="H817"/>
  <c r="L814"/>
  <c r="K814"/>
  <c r="J814"/>
  <c r="L807"/>
  <c r="K807"/>
  <c r="J807"/>
  <c r="L796"/>
  <c r="L795" s="1"/>
  <c r="K796"/>
  <c r="K795" s="1"/>
  <c r="J796"/>
  <c r="H789"/>
  <c r="L788"/>
  <c r="K788"/>
  <c r="J788"/>
  <c r="I788"/>
  <c r="H787"/>
  <c r="L786"/>
  <c r="K786"/>
  <c r="J786"/>
  <c r="I786"/>
  <c r="L783"/>
  <c r="L782" s="1"/>
  <c r="K783"/>
  <c r="K782" s="1"/>
  <c r="J783"/>
  <c r="J782" s="1"/>
  <c r="H777"/>
  <c r="L776"/>
  <c r="L775" s="1"/>
  <c r="K776"/>
  <c r="K775" s="1"/>
  <c r="J776"/>
  <c r="J775" s="1"/>
  <c r="I776"/>
  <c r="H772"/>
  <c r="H771"/>
  <c r="L770"/>
  <c r="L769" s="1"/>
  <c r="K770"/>
  <c r="K769" s="1"/>
  <c r="J770"/>
  <c r="J769" s="1"/>
  <c r="I770"/>
  <c r="I769" s="1"/>
  <c r="H768"/>
  <c r="H767"/>
  <c r="L766"/>
  <c r="L765" s="1"/>
  <c r="K766"/>
  <c r="K765" s="1"/>
  <c r="J766"/>
  <c r="J765" s="1"/>
  <c r="I766"/>
  <c r="I765" s="1"/>
  <c r="H763"/>
  <c r="H762"/>
  <c r="L761"/>
  <c r="L760" s="1"/>
  <c r="K761"/>
  <c r="K760" s="1"/>
  <c r="J761"/>
  <c r="J760" s="1"/>
  <c r="I760"/>
  <c r="H756"/>
  <c r="L755"/>
  <c r="K755"/>
  <c r="J755"/>
  <c r="I755"/>
  <c r="H751"/>
  <c r="H750"/>
  <c r="L748"/>
  <c r="K748"/>
  <c r="J748"/>
  <c r="I748"/>
  <c r="H746"/>
  <c r="L745"/>
  <c r="L744" s="1"/>
  <c r="K745"/>
  <c r="K744" s="1"/>
  <c r="J745"/>
  <c r="J744" s="1"/>
  <c r="H741"/>
  <c r="L739"/>
  <c r="K739"/>
  <c r="J739"/>
  <c r="H735"/>
  <c r="L734"/>
  <c r="K734"/>
  <c r="J734"/>
  <c r="I734"/>
  <c r="H732"/>
  <c r="L731"/>
  <c r="K731"/>
  <c r="J731"/>
  <c r="I731"/>
  <c r="I730" s="1"/>
  <c r="L728"/>
  <c r="K728"/>
  <c r="J728"/>
  <c r="H727"/>
  <c r="L726"/>
  <c r="L725" s="1"/>
  <c r="K726"/>
  <c r="J726"/>
  <c r="I726"/>
  <c r="I725" s="1"/>
  <c r="H1422" l="1"/>
  <c r="K889"/>
  <c r="J889" s="1"/>
  <c r="H889" s="1"/>
  <c r="H1280"/>
  <c r="J1279"/>
  <c r="H1279" s="1"/>
  <c r="L1278" s="1"/>
  <c r="K1278" s="1"/>
  <c r="H987"/>
  <c r="J986"/>
  <c r="J795"/>
  <c r="J794" s="1"/>
  <c r="H878"/>
  <c r="H870"/>
  <c r="I783"/>
  <c r="H783" s="1"/>
  <c r="H784"/>
  <c r="H734"/>
  <c r="L733" s="1"/>
  <c r="K733" s="1"/>
  <c r="J733" s="1"/>
  <c r="I733" s="1"/>
  <c r="H733" s="1"/>
  <c r="H745"/>
  <c r="H770"/>
  <c r="J785"/>
  <c r="J781" s="1"/>
  <c r="K738"/>
  <c r="J738"/>
  <c r="H786"/>
  <c r="L785"/>
  <c r="L781" s="1"/>
  <c r="H880"/>
  <c r="L879" s="1"/>
  <c r="L877" s="1"/>
  <c r="H761"/>
  <c r="H807"/>
  <c r="L806" s="1"/>
  <c r="K806" s="1"/>
  <c r="J806" s="1"/>
  <c r="H809"/>
  <c r="H858"/>
  <c r="H828"/>
  <c r="H847"/>
  <c r="H726"/>
  <c r="H731"/>
  <c r="L730" s="1"/>
  <c r="K730" s="1"/>
  <c r="J730" s="1"/>
  <c r="H730" s="1"/>
  <c r="H740"/>
  <c r="H749"/>
  <c r="H755"/>
  <c r="L754" s="1"/>
  <c r="L753" s="1"/>
  <c r="H766"/>
  <c r="H818"/>
  <c r="H833"/>
  <c r="H851"/>
  <c r="L850" s="1"/>
  <c r="K850" s="1"/>
  <c r="J850" s="1"/>
  <c r="H862"/>
  <c r="H866"/>
  <c r="L865" s="1"/>
  <c r="K759"/>
  <c r="H776"/>
  <c r="H788"/>
  <c r="H842"/>
  <c r="K869"/>
  <c r="J869" s="1"/>
  <c r="H869" s="1"/>
  <c r="L868" s="1"/>
  <c r="K868" s="1"/>
  <c r="J868" s="1"/>
  <c r="H868" s="1"/>
  <c r="I754"/>
  <c r="I753" s="1"/>
  <c r="H769"/>
  <c r="K785"/>
  <c r="K781" s="1"/>
  <c r="H815"/>
  <c r="H838"/>
  <c r="I850"/>
  <c r="I849" s="1"/>
  <c r="K754"/>
  <c r="H760"/>
  <c r="J759"/>
  <c r="K879"/>
  <c r="K725"/>
  <c r="L724"/>
  <c r="H748"/>
  <c r="H765"/>
  <c r="L738"/>
  <c r="L759"/>
  <c r="H822"/>
  <c r="L821" s="1"/>
  <c r="K821" s="1"/>
  <c r="J821" s="1"/>
  <c r="I821" s="1"/>
  <c r="H821" s="1"/>
  <c r="H846"/>
  <c r="L845" s="1"/>
  <c r="K845" s="1"/>
  <c r="J845" s="1"/>
  <c r="I845" s="1"/>
  <c r="K1496"/>
  <c r="K1495" s="1"/>
  <c r="J1495" s="1"/>
  <c r="J1484" s="1"/>
  <c r="L1495"/>
  <c r="J1085"/>
  <c r="H1085" s="1"/>
  <c r="H946"/>
  <c r="H747"/>
  <c r="K827"/>
  <c r="I857"/>
  <c r="I861"/>
  <c r="H861" s="1"/>
  <c r="L860" s="1"/>
  <c r="K860" s="1"/>
  <c r="J860" s="1"/>
  <c r="I860" s="1"/>
  <c r="H860" s="1"/>
  <c r="J865"/>
  <c r="I1066"/>
  <c r="H1067"/>
  <c r="L1066" s="1"/>
  <c r="J1321"/>
  <c r="H1322"/>
  <c r="I1495"/>
  <c r="J1006"/>
  <c r="H1006" s="1"/>
  <c r="I885"/>
  <c r="J1210"/>
  <c r="H1210" s="1"/>
  <c r="L1209" s="1"/>
  <c r="K1209" s="1"/>
  <c r="J1209" s="1"/>
  <c r="H852"/>
  <c r="H881"/>
  <c r="I1485"/>
  <c r="H819"/>
  <c r="H823"/>
  <c r="I832"/>
  <c r="I728"/>
  <c r="H728" s="1"/>
  <c r="H729"/>
  <c r="I739"/>
  <c r="I744"/>
  <c r="H744" s="1"/>
  <c r="I759"/>
  <c r="I775"/>
  <c r="I785"/>
  <c r="H796"/>
  <c r="H798"/>
  <c r="I814"/>
  <c r="H814" s="1"/>
  <c r="L813" s="1"/>
  <c r="I827"/>
  <c r="K832"/>
  <c r="J832" s="1"/>
  <c r="I837"/>
  <c r="H837" s="1"/>
  <c r="L836" s="1"/>
  <c r="I841"/>
  <c r="H841" s="1"/>
  <c r="L840" s="1"/>
  <c r="K840" s="1"/>
  <c r="J840" s="1"/>
  <c r="I840" s="1"/>
  <c r="H840" s="1"/>
  <c r="I1277"/>
  <c r="I1209"/>
  <c r="H1384"/>
  <c r="J1186"/>
  <c r="J1159" s="1"/>
  <c r="K1486"/>
  <c r="H1486" s="1"/>
  <c r="L1485" s="1"/>
  <c r="K1485" s="1"/>
  <c r="H721"/>
  <c r="L720"/>
  <c r="L719" s="1"/>
  <c r="K720"/>
  <c r="K719" s="1"/>
  <c r="J720"/>
  <c r="J719" s="1"/>
  <c r="I720"/>
  <c r="H717"/>
  <c r="L716"/>
  <c r="L715" s="1"/>
  <c r="K716"/>
  <c r="K715" s="1"/>
  <c r="J716"/>
  <c r="J715" s="1"/>
  <c r="I716"/>
  <c r="L706"/>
  <c r="L705" s="1"/>
  <c r="L704" s="1"/>
  <c r="K706"/>
  <c r="K705" s="1"/>
  <c r="K704" s="1"/>
  <c r="J706"/>
  <c r="J705" s="1"/>
  <c r="J704" s="1"/>
  <c r="H701"/>
  <c r="L700"/>
  <c r="L699" s="1"/>
  <c r="K700"/>
  <c r="K699" s="1"/>
  <c r="J700"/>
  <c r="J699" s="1"/>
  <c r="J698" s="1"/>
  <c r="I700"/>
  <c r="H697"/>
  <c r="L696"/>
  <c r="L695" s="1"/>
  <c r="K696"/>
  <c r="K695" s="1"/>
  <c r="J696"/>
  <c r="J695" s="1"/>
  <c r="I696"/>
  <c r="L685"/>
  <c r="L684" s="1"/>
  <c r="K685"/>
  <c r="K684" s="1"/>
  <c r="J685"/>
  <c r="J684" s="1"/>
  <c r="L682"/>
  <c r="L681" s="1"/>
  <c r="K682"/>
  <c r="K681" s="1"/>
  <c r="J682"/>
  <c r="J681" s="1"/>
  <c r="H676"/>
  <c r="L675"/>
  <c r="L674" s="1"/>
  <c r="K675"/>
  <c r="K674" s="1"/>
  <c r="J675"/>
  <c r="J674" s="1"/>
  <c r="I675"/>
  <c r="I674" s="1"/>
  <c r="H672"/>
  <c r="L671"/>
  <c r="L670" s="1"/>
  <c r="K671"/>
  <c r="K670" s="1"/>
  <c r="J671"/>
  <c r="J670" s="1"/>
  <c r="I671"/>
  <c r="H668"/>
  <c r="L667"/>
  <c r="L666" s="1"/>
  <c r="K667"/>
  <c r="J667"/>
  <c r="J666" s="1"/>
  <c r="I667"/>
  <c r="I666" s="1"/>
  <c r="H664"/>
  <c r="L663"/>
  <c r="L662" s="1"/>
  <c r="K663"/>
  <c r="K662" s="1"/>
  <c r="J663"/>
  <c r="J662" s="1"/>
  <c r="I663"/>
  <c r="L659"/>
  <c r="K659"/>
  <c r="J659"/>
  <c r="L656"/>
  <c r="L655" s="1"/>
  <c r="K656"/>
  <c r="K655" s="1"/>
  <c r="J656"/>
  <c r="I656"/>
  <c r="H652"/>
  <c r="L651"/>
  <c r="K651"/>
  <c r="K650" s="1"/>
  <c r="J651"/>
  <c r="I651"/>
  <c r="H647"/>
  <c r="L646"/>
  <c r="K646"/>
  <c r="J646"/>
  <c r="I646"/>
  <c r="H644"/>
  <c r="L643"/>
  <c r="K643"/>
  <c r="J643"/>
  <c r="I643"/>
  <c r="H641"/>
  <c r="L640"/>
  <c r="K640"/>
  <c r="J640"/>
  <c r="I640"/>
  <c r="I639" s="1"/>
  <c r="H638"/>
  <c r="L637"/>
  <c r="K637"/>
  <c r="J637"/>
  <c r="I637"/>
  <c r="I636" s="1"/>
  <c r="H635"/>
  <c r="L634"/>
  <c r="L633" s="1"/>
  <c r="K634"/>
  <c r="J634"/>
  <c r="I634"/>
  <c r="I633" s="1"/>
  <c r="H629"/>
  <c r="L628"/>
  <c r="K628"/>
  <c r="J628"/>
  <c r="I628"/>
  <c r="H627"/>
  <c r="L626"/>
  <c r="L625" s="1"/>
  <c r="K626"/>
  <c r="K625" s="1"/>
  <c r="J626"/>
  <c r="J625" s="1"/>
  <c r="I626"/>
  <c r="H623"/>
  <c r="L622"/>
  <c r="K622"/>
  <c r="J622"/>
  <c r="I622"/>
  <c r="H621"/>
  <c r="L620"/>
  <c r="L619" s="1"/>
  <c r="K620"/>
  <c r="K619" s="1"/>
  <c r="J620"/>
  <c r="J619" s="1"/>
  <c r="I620"/>
  <c r="H617"/>
  <c r="L616"/>
  <c r="K616"/>
  <c r="J616"/>
  <c r="I616"/>
  <c r="H615"/>
  <c r="L614"/>
  <c r="L613" s="1"/>
  <c r="K614"/>
  <c r="K613" s="1"/>
  <c r="J614"/>
  <c r="J613" s="1"/>
  <c r="J612" s="1"/>
  <c r="I614"/>
  <c r="I613" s="1"/>
  <c r="H609"/>
  <c r="L608"/>
  <c r="L607" s="1"/>
  <c r="K608"/>
  <c r="K607" s="1"/>
  <c r="J608"/>
  <c r="J607" s="1"/>
  <c r="I608"/>
  <c r="I607" s="1"/>
  <c r="H603"/>
  <c r="L602"/>
  <c r="L601" s="1"/>
  <c r="K602"/>
  <c r="K601" s="1"/>
  <c r="J602"/>
  <c r="J601" s="1"/>
  <c r="I602"/>
  <c r="H599"/>
  <c r="L598"/>
  <c r="L597" s="1"/>
  <c r="K598"/>
  <c r="K597" s="1"/>
  <c r="J598"/>
  <c r="J597" s="1"/>
  <c r="I598"/>
  <c r="H587"/>
  <c r="L586"/>
  <c r="K586"/>
  <c r="K585" s="1"/>
  <c r="J586"/>
  <c r="I586"/>
  <c r="H583"/>
  <c r="L582"/>
  <c r="L581" s="1"/>
  <c r="K582"/>
  <c r="J582"/>
  <c r="I582"/>
  <c r="H579"/>
  <c r="L578"/>
  <c r="K578"/>
  <c r="J578"/>
  <c r="I578"/>
  <c r="I576"/>
  <c r="L575"/>
  <c r="K575"/>
  <c r="J575"/>
  <c r="H560"/>
  <c r="L559"/>
  <c r="L558" s="1"/>
  <c r="K559"/>
  <c r="K558" s="1"/>
  <c r="J559"/>
  <c r="J558" s="1"/>
  <c r="I559"/>
  <c r="L554"/>
  <c r="L553" s="1"/>
  <c r="K554"/>
  <c r="K553" s="1"/>
  <c r="J554"/>
  <c r="J553" s="1"/>
  <c r="H542"/>
  <c r="L541"/>
  <c r="L540" s="1"/>
  <c r="K541"/>
  <c r="J541"/>
  <c r="J540" s="1"/>
  <c r="I541"/>
  <c r="I540" s="1"/>
  <c r="I539" s="1"/>
  <c r="H538"/>
  <c r="L537"/>
  <c r="K537"/>
  <c r="K536" s="1"/>
  <c r="J537"/>
  <c r="I537"/>
  <c r="I536" s="1"/>
  <c r="L533"/>
  <c r="L532" s="1"/>
  <c r="K533"/>
  <c r="K532" s="1"/>
  <c r="J533"/>
  <c r="J532" s="1"/>
  <c r="H530"/>
  <c r="H528"/>
  <c r="L527"/>
  <c r="L526" s="1"/>
  <c r="K527"/>
  <c r="K526" s="1"/>
  <c r="J527"/>
  <c r="J526" s="1"/>
  <c r="H525"/>
  <c r="H524"/>
  <c r="L523"/>
  <c r="L522" s="1"/>
  <c r="K523"/>
  <c r="K522" s="1"/>
  <c r="J523"/>
  <c r="J522" s="1"/>
  <c r="I523"/>
  <c r="I522" s="1"/>
  <c r="H520"/>
  <c r="H519"/>
  <c r="L518"/>
  <c r="K518"/>
  <c r="J518"/>
  <c r="H513"/>
  <c r="L512"/>
  <c r="L511" s="1"/>
  <c r="K512"/>
  <c r="J512"/>
  <c r="J511" s="1"/>
  <c r="I512"/>
  <c r="I511" s="1"/>
  <c r="I510" s="1"/>
  <c r="H509"/>
  <c r="L508"/>
  <c r="L507" s="1"/>
  <c r="K508"/>
  <c r="J508"/>
  <c r="J507" s="1"/>
  <c r="I508"/>
  <c r="I507" s="1"/>
  <c r="H505"/>
  <c r="L504"/>
  <c r="L503" s="1"/>
  <c r="K504"/>
  <c r="J504"/>
  <c r="I504"/>
  <c r="I503" s="1"/>
  <c r="I502" s="1"/>
  <c r="H501"/>
  <c r="K500"/>
  <c r="K499" s="1"/>
  <c r="L497"/>
  <c r="K497"/>
  <c r="J497"/>
  <c r="I497"/>
  <c r="H496"/>
  <c r="H495"/>
  <c r="L494"/>
  <c r="L493" s="1"/>
  <c r="K494"/>
  <c r="K493" s="1"/>
  <c r="J494"/>
  <c r="J493" s="1"/>
  <c r="I494"/>
  <c r="I493" s="1"/>
  <c r="H491"/>
  <c r="H490"/>
  <c r="H489"/>
  <c r="L488" s="1"/>
  <c r="K488" s="1"/>
  <c r="J488" s="1"/>
  <c r="I488" s="1"/>
  <c r="H488" s="1"/>
  <c r="L485"/>
  <c r="J485"/>
  <c r="I485"/>
  <c r="I482"/>
  <c r="L481"/>
  <c r="K481"/>
  <c r="J481"/>
  <c r="K478"/>
  <c r="L477"/>
  <c r="J477"/>
  <c r="I477"/>
  <c r="I476" s="1"/>
  <c r="I475" s="1"/>
  <c r="L472"/>
  <c r="L471" s="1"/>
  <c r="K472"/>
  <c r="K471" s="1"/>
  <c r="J472"/>
  <c r="J471" s="1"/>
  <c r="L466"/>
  <c r="K466"/>
  <c r="J466"/>
  <c r="H463"/>
  <c r="L462"/>
  <c r="K462"/>
  <c r="K461" s="1"/>
  <c r="J462"/>
  <c r="I462"/>
  <c r="I461" s="1"/>
  <c r="I460" s="1"/>
  <c r="I459" s="1"/>
  <c r="H458"/>
  <c r="L457"/>
  <c r="K457"/>
  <c r="J457"/>
  <c r="I457"/>
  <c r="H456"/>
  <c r="L455"/>
  <c r="K455"/>
  <c r="J455"/>
  <c r="I455"/>
  <c r="I454" s="1"/>
  <c r="L451"/>
  <c r="J451"/>
  <c r="I451"/>
  <c r="H450"/>
  <c r="L449"/>
  <c r="K449"/>
  <c r="K448" s="1"/>
  <c r="J449"/>
  <c r="I449"/>
  <c r="L445"/>
  <c r="K445"/>
  <c r="J445"/>
  <c r="H440"/>
  <c r="L439"/>
  <c r="K439"/>
  <c r="J439"/>
  <c r="I439"/>
  <c r="H438"/>
  <c r="L437"/>
  <c r="K437"/>
  <c r="J437"/>
  <c r="I437"/>
  <c r="H435"/>
  <c r="L434"/>
  <c r="L433" s="1"/>
  <c r="K434"/>
  <c r="K433" s="1"/>
  <c r="J434"/>
  <c r="J433" s="1"/>
  <c r="I434"/>
  <c r="I433" s="1"/>
  <c r="H426"/>
  <c r="L424"/>
  <c r="L422" s="1"/>
  <c r="K424"/>
  <c r="K423" s="1"/>
  <c r="J424"/>
  <c r="J423" s="1"/>
  <c r="H419"/>
  <c r="L418"/>
  <c r="L417" s="1"/>
  <c r="K418"/>
  <c r="K417" s="1"/>
  <c r="J418"/>
  <c r="J417" s="1"/>
  <c r="I418"/>
  <c r="H415"/>
  <c r="L414"/>
  <c r="L413" s="1"/>
  <c r="K414"/>
  <c r="K413" s="1"/>
  <c r="J414"/>
  <c r="J413" s="1"/>
  <c r="I414"/>
  <c r="H411"/>
  <c r="L410"/>
  <c r="K410"/>
  <c r="J410"/>
  <c r="I410"/>
  <c r="H407"/>
  <c r="H406"/>
  <c r="L405"/>
  <c r="L404" s="1"/>
  <c r="K405"/>
  <c r="J405"/>
  <c r="I405"/>
  <c r="I404" s="1"/>
  <c r="I403" s="1"/>
  <c r="H402"/>
  <c r="L401"/>
  <c r="K401"/>
  <c r="K400" s="1"/>
  <c r="J401"/>
  <c r="I401"/>
  <c r="I400" s="1"/>
  <c r="L398"/>
  <c r="K398"/>
  <c r="J398"/>
  <c r="H394"/>
  <c r="L393"/>
  <c r="L392" s="1"/>
  <c r="L391" s="1"/>
  <c r="K393"/>
  <c r="K392" s="1"/>
  <c r="K391" s="1"/>
  <c r="J393"/>
  <c r="J392" s="1"/>
  <c r="J391" s="1"/>
  <c r="I393"/>
  <c r="H390"/>
  <c r="L389"/>
  <c r="L388" s="1"/>
  <c r="K389"/>
  <c r="K388" s="1"/>
  <c r="J389"/>
  <c r="J388" s="1"/>
  <c r="I389"/>
  <c r="H386"/>
  <c r="L385"/>
  <c r="L384" s="1"/>
  <c r="J385"/>
  <c r="I385"/>
  <c r="I384" s="1"/>
  <c r="K384"/>
  <c r="K374" l="1"/>
  <c r="K373" s="1"/>
  <c r="L374"/>
  <c r="L373" s="1"/>
  <c r="J1278"/>
  <c r="H1278" s="1"/>
  <c r="H1321"/>
  <c r="J1320"/>
  <c r="H986"/>
  <c r="K794"/>
  <c r="L794"/>
  <c r="K404"/>
  <c r="J299" i="43"/>
  <c r="H827" i="44"/>
  <c r="L826" s="1"/>
  <c r="K826" s="1"/>
  <c r="J826" s="1"/>
  <c r="I826" s="1"/>
  <c r="H826" s="1"/>
  <c r="J680"/>
  <c r="H865"/>
  <c r="L864" s="1"/>
  <c r="K864" s="1"/>
  <c r="L487"/>
  <c r="I782"/>
  <c r="H782" s="1"/>
  <c r="L1277"/>
  <c r="L423"/>
  <c r="H832"/>
  <c r="L831" s="1"/>
  <c r="K1484"/>
  <c r="I424"/>
  <c r="I422" s="1"/>
  <c r="H425"/>
  <c r="I806"/>
  <c r="I805" s="1"/>
  <c r="H452"/>
  <c r="J655"/>
  <c r="J422"/>
  <c r="J448"/>
  <c r="H850"/>
  <c r="L849" s="1"/>
  <c r="K849" s="1"/>
  <c r="J849" s="1"/>
  <c r="H849" s="1"/>
  <c r="K540"/>
  <c r="J436"/>
  <c r="J429" s="1"/>
  <c r="K451"/>
  <c r="H451" s="1"/>
  <c r="I453"/>
  <c r="K507"/>
  <c r="H507" s="1"/>
  <c r="L506" s="1"/>
  <c r="K506" s="1"/>
  <c r="J506" s="1"/>
  <c r="I575"/>
  <c r="I574" s="1"/>
  <c r="J536"/>
  <c r="K581"/>
  <c r="J585"/>
  <c r="H785"/>
  <c r="H486"/>
  <c r="H497"/>
  <c r="H512"/>
  <c r="K511"/>
  <c r="H511" s="1"/>
  <c r="L510" s="1"/>
  <c r="K510" s="1"/>
  <c r="J510" s="1"/>
  <c r="H510" s="1"/>
  <c r="I554"/>
  <c r="H554" s="1"/>
  <c r="H555"/>
  <c r="H576"/>
  <c r="H582"/>
  <c r="K633"/>
  <c r="J633" s="1"/>
  <c r="H633" s="1"/>
  <c r="L632" s="1"/>
  <c r="L436"/>
  <c r="L429" s="1"/>
  <c r="H449"/>
  <c r="L448" s="1"/>
  <c r="L447" s="1"/>
  <c r="H462"/>
  <c r="L461" s="1"/>
  <c r="I466"/>
  <c r="H466" s="1"/>
  <c r="L465" s="1"/>
  <c r="K465" s="1"/>
  <c r="J465" s="1"/>
  <c r="H467"/>
  <c r="I481"/>
  <c r="I480" s="1"/>
  <c r="H482"/>
  <c r="K485"/>
  <c r="H485" s="1"/>
  <c r="L484" s="1"/>
  <c r="K484" s="1"/>
  <c r="K483" s="1"/>
  <c r="H602"/>
  <c r="H656"/>
  <c r="K666"/>
  <c r="H666" s="1"/>
  <c r="L665" s="1"/>
  <c r="K665" s="1"/>
  <c r="J665" s="1"/>
  <c r="J581"/>
  <c r="H637"/>
  <c r="L636" s="1"/>
  <c r="K636" s="1"/>
  <c r="J636" s="1"/>
  <c r="H636" s="1"/>
  <c r="K436"/>
  <c r="K429" s="1"/>
  <c r="H504"/>
  <c r="I506"/>
  <c r="H518"/>
  <c r="L517" s="1"/>
  <c r="L516" s="1"/>
  <c r="H523"/>
  <c r="H541"/>
  <c r="H559"/>
  <c r="I581"/>
  <c r="H616"/>
  <c r="H622"/>
  <c r="H628"/>
  <c r="H646"/>
  <c r="L645" s="1"/>
  <c r="K645" s="1"/>
  <c r="J645" s="1"/>
  <c r="I645" s="1"/>
  <c r="H645" s="1"/>
  <c r="H663"/>
  <c r="H667"/>
  <c r="K680"/>
  <c r="H696"/>
  <c r="H433"/>
  <c r="H613"/>
  <c r="L612" s="1"/>
  <c r="H437"/>
  <c r="H455"/>
  <c r="L454" s="1"/>
  <c r="L453" s="1"/>
  <c r="H481"/>
  <c r="L480" s="1"/>
  <c r="K480" s="1"/>
  <c r="J480" s="1"/>
  <c r="H494"/>
  <c r="J503"/>
  <c r="K503"/>
  <c r="H540"/>
  <c r="L539" s="1"/>
  <c r="K539" s="1"/>
  <c r="J539" s="1"/>
  <c r="H539" s="1"/>
  <c r="H598"/>
  <c r="H640"/>
  <c r="L639" s="1"/>
  <c r="K639" s="1"/>
  <c r="J639" s="1"/>
  <c r="H639" s="1"/>
  <c r="H643"/>
  <c r="L642" s="1"/>
  <c r="K642" s="1"/>
  <c r="J642" s="1"/>
  <c r="I642" s="1"/>
  <c r="H642" s="1"/>
  <c r="H675"/>
  <c r="H720"/>
  <c r="K831"/>
  <c r="J831" s="1"/>
  <c r="I831" s="1"/>
  <c r="H831" s="1"/>
  <c r="H1496"/>
  <c r="J400"/>
  <c r="H439"/>
  <c r="H457"/>
  <c r="I517"/>
  <c r="H578"/>
  <c r="L577" s="1"/>
  <c r="K577" s="1"/>
  <c r="J577" s="1"/>
  <c r="H586"/>
  <c r="L585" s="1"/>
  <c r="H620"/>
  <c r="H626"/>
  <c r="H634"/>
  <c r="H651"/>
  <c r="L650" s="1"/>
  <c r="I655"/>
  <c r="H671"/>
  <c r="L680"/>
  <c r="H700"/>
  <c r="H716"/>
  <c r="H418"/>
  <c r="I417"/>
  <c r="H414"/>
  <c r="I413"/>
  <c r="H413" s="1"/>
  <c r="L412" s="1"/>
  <c r="K412" s="1"/>
  <c r="J412" s="1"/>
  <c r="I412" s="1"/>
  <c r="H412" s="1"/>
  <c r="K454"/>
  <c r="H389"/>
  <c r="I388"/>
  <c r="H388" s="1"/>
  <c r="L387" s="1"/>
  <c r="K387" s="1"/>
  <c r="J387" s="1"/>
  <c r="I387" s="1"/>
  <c r="H387" s="1"/>
  <c r="H393"/>
  <c r="I392"/>
  <c r="J484"/>
  <c r="H493"/>
  <c r="K517"/>
  <c r="I612"/>
  <c r="H674"/>
  <c r="L673" s="1"/>
  <c r="K673" s="1"/>
  <c r="J673" s="1"/>
  <c r="K487"/>
  <c r="K612"/>
  <c r="J404"/>
  <c r="H405"/>
  <c r="H607"/>
  <c r="L606" s="1"/>
  <c r="K606" s="1"/>
  <c r="J606" s="1"/>
  <c r="I606" s="1"/>
  <c r="H410"/>
  <c r="L409" s="1"/>
  <c r="K409" s="1"/>
  <c r="J409" s="1"/>
  <c r="I409"/>
  <c r="I500"/>
  <c r="H522"/>
  <c r="I856"/>
  <c r="H857"/>
  <c r="L856" s="1"/>
  <c r="I944"/>
  <c r="H945"/>
  <c r="L944" s="1"/>
  <c r="J725"/>
  <c r="K724"/>
  <c r="H385"/>
  <c r="I398"/>
  <c r="H399"/>
  <c r="H401"/>
  <c r="L400" s="1"/>
  <c r="I436"/>
  <c r="I429" s="1"/>
  <c r="I445"/>
  <c r="H446"/>
  <c r="H474"/>
  <c r="K477"/>
  <c r="H477" s="1"/>
  <c r="L476" s="1"/>
  <c r="K476" s="1"/>
  <c r="J476" s="1"/>
  <c r="H476" s="1"/>
  <c r="L475" s="1"/>
  <c r="K475" s="1"/>
  <c r="J475" s="1"/>
  <c r="H475" s="1"/>
  <c r="H508"/>
  <c r="I527"/>
  <c r="H529"/>
  <c r="K535"/>
  <c r="H537"/>
  <c r="L536" s="1"/>
  <c r="I585"/>
  <c r="I625"/>
  <c r="J650"/>
  <c r="I650" s="1"/>
  <c r="H657"/>
  <c r="I659"/>
  <c r="H660"/>
  <c r="I662"/>
  <c r="H662" s="1"/>
  <c r="L661" s="1"/>
  <c r="I682"/>
  <c r="H683"/>
  <c r="I685"/>
  <c r="H686"/>
  <c r="I695"/>
  <c r="I699"/>
  <c r="H699" s="1"/>
  <c r="L698" s="1"/>
  <c r="K698" s="1"/>
  <c r="I706"/>
  <c r="H707"/>
  <c r="I715"/>
  <c r="I719"/>
  <c r="H1187"/>
  <c r="L1186" s="1"/>
  <c r="L1159" s="1"/>
  <c r="K1159" s="1"/>
  <c r="K1084" s="1"/>
  <c r="J1084" s="1"/>
  <c r="I1186"/>
  <c r="K813"/>
  <c r="H845"/>
  <c r="L844" s="1"/>
  <c r="K844" s="1"/>
  <c r="J844" s="1"/>
  <c r="I844"/>
  <c r="I448"/>
  <c r="H608"/>
  <c r="H614"/>
  <c r="I673"/>
  <c r="H1209"/>
  <c r="K836"/>
  <c r="J836" s="1"/>
  <c r="L835"/>
  <c r="H775"/>
  <c r="L774" s="1"/>
  <c r="K774" s="1"/>
  <c r="J774" s="1"/>
  <c r="I774"/>
  <c r="H739"/>
  <c r="I738"/>
  <c r="I1484"/>
  <c r="I1238" s="1"/>
  <c r="H1485"/>
  <c r="L1484" s="1"/>
  <c r="H1495"/>
  <c r="J879"/>
  <c r="K877"/>
  <c r="K876" s="1"/>
  <c r="J461"/>
  <c r="K422"/>
  <c r="H434"/>
  <c r="I577"/>
  <c r="J384"/>
  <c r="I472"/>
  <c r="H473"/>
  <c r="H478"/>
  <c r="I533"/>
  <c r="H534"/>
  <c r="I558"/>
  <c r="H558" s="1"/>
  <c r="L557" s="1"/>
  <c r="K557" s="1"/>
  <c r="J557" s="1"/>
  <c r="I557" s="1"/>
  <c r="H557" s="1"/>
  <c r="L556" s="1"/>
  <c r="K556" s="1"/>
  <c r="J556" s="1"/>
  <c r="I556" s="1"/>
  <c r="H556" s="1"/>
  <c r="I597"/>
  <c r="H597" s="1"/>
  <c r="L596" s="1"/>
  <c r="K596" s="1"/>
  <c r="J596" s="1"/>
  <c r="I596" s="1"/>
  <c r="H596" s="1"/>
  <c r="I601"/>
  <c r="H601" s="1"/>
  <c r="L600" s="1"/>
  <c r="K600" s="1"/>
  <c r="J600" s="1"/>
  <c r="I600" s="1"/>
  <c r="H600" s="1"/>
  <c r="I619"/>
  <c r="H619" s="1"/>
  <c r="L618" s="1"/>
  <c r="K618" s="1"/>
  <c r="J618" s="1"/>
  <c r="I618" s="1"/>
  <c r="H618" s="1"/>
  <c r="I665"/>
  <c r="I670"/>
  <c r="H759"/>
  <c r="L758" s="1"/>
  <c r="K758" s="1"/>
  <c r="J758" s="1"/>
  <c r="I758"/>
  <c r="K1277"/>
  <c r="I884"/>
  <c r="H885"/>
  <c r="L884" s="1"/>
  <c r="H1066"/>
  <c r="L1065" s="1"/>
  <c r="I1065"/>
  <c r="J864"/>
  <c r="I864" s="1"/>
  <c r="I795"/>
  <c r="I794" s="1"/>
  <c r="J754"/>
  <c r="K753"/>
  <c r="I383"/>
  <c r="H382"/>
  <c r="H381"/>
  <c r="L380"/>
  <c r="J380"/>
  <c r="J379" s="1"/>
  <c r="I380"/>
  <c r="I379" s="1"/>
  <c r="I378" s="1"/>
  <c r="K379"/>
  <c r="H377"/>
  <c r="I376"/>
  <c r="H376" s="1"/>
  <c r="L375"/>
  <c r="K375"/>
  <c r="J375"/>
  <c r="L367"/>
  <c r="K367"/>
  <c r="J367"/>
  <c r="I367"/>
  <c r="H269" i="43" s="1"/>
  <c r="H365" i="44"/>
  <c r="L364"/>
  <c r="L360" s="1"/>
  <c r="K364"/>
  <c r="K360" s="1"/>
  <c r="J364"/>
  <c r="J360" s="1"/>
  <c r="I364"/>
  <c r="I360" s="1"/>
  <c r="K355"/>
  <c r="K354" s="1"/>
  <c r="J355"/>
  <c r="I355"/>
  <c r="I354" s="1"/>
  <c r="I353" s="1"/>
  <c r="L352"/>
  <c r="K352"/>
  <c r="K351" s="1"/>
  <c r="J352"/>
  <c r="I351"/>
  <c r="I350" s="1"/>
  <c r="I349" s="1"/>
  <c r="L339"/>
  <c r="K339"/>
  <c r="I339"/>
  <c r="H338"/>
  <c r="H337"/>
  <c r="L336"/>
  <c r="L335" s="1"/>
  <c r="K336"/>
  <c r="K335" s="1"/>
  <c r="J336"/>
  <c r="J335" s="1"/>
  <c r="I336"/>
  <c r="I335" s="1"/>
  <c r="H384" l="1"/>
  <c r="L383" s="1"/>
  <c r="K383" s="1"/>
  <c r="J383" s="1"/>
  <c r="H383" s="1"/>
  <c r="J374"/>
  <c r="L372"/>
  <c r="K275" i="43"/>
  <c r="J274" s="1"/>
  <c r="K372" i="44"/>
  <c r="J275" i="43"/>
  <c r="I274" s="1"/>
  <c r="J1277" i="44"/>
  <c r="J1238" s="1"/>
  <c r="I781"/>
  <c r="H781" s="1"/>
  <c r="L780" s="1"/>
  <c r="K780" s="1"/>
  <c r="J780" s="1"/>
  <c r="H1320"/>
  <c r="K632"/>
  <c r="H404"/>
  <c r="L403" s="1"/>
  <c r="K403" s="1"/>
  <c r="J403" s="1"/>
  <c r="H403" s="1"/>
  <c r="H650"/>
  <c r="L649" s="1"/>
  <c r="K649" s="1"/>
  <c r="J649" s="1"/>
  <c r="I649" s="1"/>
  <c r="I648" s="1"/>
  <c r="H655"/>
  <c r="I423"/>
  <c r="H423" s="1"/>
  <c r="L812"/>
  <c r="L811" s="1"/>
  <c r="H864"/>
  <c r="H673"/>
  <c r="H424"/>
  <c r="H575"/>
  <c r="L574" s="1"/>
  <c r="K574" s="1"/>
  <c r="J574" s="1"/>
  <c r="H574" s="1"/>
  <c r="I465"/>
  <c r="I464" s="1"/>
  <c r="H422"/>
  <c r="L421" s="1"/>
  <c r="K421" s="1"/>
  <c r="J421" s="1"/>
  <c r="L1238"/>
  <c r="H577"/>
  <c r="K447"/>
  <c r="J447" s="1"/>
  <c r="I447" s="1"/>
  <c r="H447" s="1"/>
  <c r="H806"/>
  <c r="L805" s="1"/>
  <c r="K805" s="1"/>
  <c r="J805" s="1"/>
  <c r="H805" s="1"/>
  <c r="L804" s="1"/>
  <c r="K804" s="1"/>
  <c r="J804" s="1"/>
  <c r="I553"/>
  <c r="H553" s="1"/>
  <c r="L552" s="1"/>
  <c r="K552" s="1"/>
  <c r="J552" s="1"/>
  <c r="I552" s="1"/>
  <c r="H552" s="1"/>
  <c r="L551" s="1"/>
  <c r="K551" s="1"/>
  <c r="J551" s="1"/>
  <c r="I551" s="1"/>
  <c r="H551" s="1"/>
  <c r="H506"/>
  <c r="H448"/>
  <c r="J500"/>
  <c r="J499" s="1"/>
  <c r="K835"/>
  <c r="L500"/>
  <c r="H1065"/>
  <c r="H536"/>
  <c r="L535" s="1"/>
  <c r="J535"/>
  <c r="I535" s="1"/>
  <c r="H503"/>
  <c r="L502" s="1"/>
  <c r="K502" s="1"/>
  <c r="J502" s="1"/>
  <c r="H502" s="1"/>
  <c r="J354"/>
  <c r="H380"/>
  <c r="H461"/>
  <c r="L460" s="1"/>
  <c r="K460" s="1"/>
  <c r="J460" s="1"/>
  <c r="H460" s="1"/>
  <c r="L459" s="1"/>
  <c r="K459" s="1"/>
  <c r="J459" s="1"/>
  <c r="H459" s="1"/>
  <c r="H400"/>
  <c r="H581"/>
  <c r="L580" s="1"/>
  <c r="K580" s="1"/>
  <c r="J339"/>
  <c r="H339" s="1"/>
  <c r="H436"/>
  <c r="H1484"/>
  <c r="J351"/>
  <c r="H340"/>
  <c r="H364"/>
  <c r="H336"/>
  <c r="K1238"/>
  <c r="I698"/>
  <c r="H698" s="1"/>
  <c r="I375"/>
  <c r="I371" s="1"/>
  <c r="I580"/>
  <c r="H844"/>
  <c r="L1084"/>
  <c r="L334"/>
  <c r="L330" s="1"/>
  <c r="H367"/>
  <c r="H665"/>
  <c r="L631"/>
  <c r="H335"/>
  <c r="H795"/>
  <c r="H758"/>
  <c r="H670"/>
  <c r="L669" s="1"/>
  <c r="K669" s="1"/>
  <c r="J669" s="1"/>
  <c r="I669"/>
  <c r="I773"/>
  <c r="H774"/>
  <c r="L773" s="1"/>
  <c r="K773" s="1"/>
  <c r="J773" s="1"/>
  <c r="K944"/>
  <c r="L943"/>
  <c r="K856"/>
  <c r="L855"/>
  <c r="I499"/>
  <c r="I484"/>
  <c r="J483"/>
  <c r="J753"/>
  <c r="H753" s="1"/>
  <c r="H754"/>
  <c r="H480"/>
  <c r="L479" s="1"/>
  <c r="K479" s="1"/>
  <c r="J479" s="1"/>
  <c r="I479"/>
  <c r="I836"/>
  <c r="J835"/>
  <c r="I718"/>
  <c r="H719"/>
  <c r="L718" s="1"/>
  <c r="K718" s="1"/>
  <c r="J718" s="1"/>
  <c r="I658"/>
  <c r="H659"/>
  <c r="L658" s="1"/>
  <c r="K658" s="1"/>
  <c r="J658" s="1"/>
  <c r="I624"/>
  <c r="I611" s="1"/>
  <c r="H625"/>
  <c r="L624" s="1"/>
  <c r="K624" s="1"/>
  <c r="J624" s="1"/>
  <c r="J611" s="1"/>
  <c r="J610" s="1"/>
  <c r="I573"/>
  <c r="J454"/>
  <c r="K453"/>
  <c r="L379"/>
  <c r="H379" s="1"/>
  <c r="L378" s="1"/>
  <c r="K378" s="1"/>
  <c r="J378" s="1"/>
  <c r="H378" s="1"/>
  <c r="I714"/>
  <c r="H715"/>
  <c r="L714" s="1"/>
  <c r="K714" s="1"/>
  <c r="J714" s="1"/>
  <c r="I694"/>
  <c r="H695"/>
  <c r="L694" s="1"/>
  <c r="K694" s="1"/>
  <c r="J694" s="1"/>
  <c r="J679" s="1"/>
  <c r="H682"/>
  <c r="I681"/>
  <c r="I584"/>
  <c r="H585"/>
  <c r="L584" s="1"/>
  <c r="K584" s="1"/>
  <c r="J584" s="1"/>
  <c r="I526"/>
  <c r="H527"/>
  <c r="I444"/>
  <c r="H445"/>
  <c r="L444" s="1"/>
  <c r="K444" s="1"/>
  <c r="J444" s="1"/>
  <c r="I804"/>
  <c r="I803" s="1"/>
  <c r="H409"/>
  <c r="L408" s="1"/>
  <c r="K408" s="1"/>
  <c r="J408" s="1"/>
  <c r="I408"/>
  <c r="H612"/>
  <c r="J632"/>
  <c r="K631"/>
  <c r="H417"/>
  <c r="L416" s="1"/>
  <c r="K416" s="1"/>
  <c r="J416" s="1"/>
  <c r="I416"/>
  <c r="H884"/>
  <c r="H533"/>
  <c r="I532"/>
  <c r="H1186"/>
  <c r="I1159"/>
  <c r="K661"/>
  <c r="J724"/>
  <c r="I724" s="1"/>
  <c r="H724" s="1"/>
  <c r="L723" s="1"/>
  <c r="H725"/>
  <c r="J487"/>
  <c r="H352"/>
  <c r="L351" s="1"/>
  <c r="H472"/>
  <c r="I471"/>
  <c r="I879"/>
  <c r="H879" s="1"/>
  <c r="J877"/>
  <c r="H738"/>
  <c r="L737" s="1"/>
  <c r="K737" s="1"/>
  <c r="I737"/>
  <c r="J813"/>
  <c r="K812"/>
  <c r="H706"/>
  <c r="I705"/>
  <c r="I704" s="1"/>
  <c r="H685"/>
  <c r="I684"/>
  <c r="H684" s="1"/>
  <c r="I397"/>
  <c r="H398"/>
  <c r="L397" s="1"/>
  <c r="I605"/>
  <c r="H606"/>
  <c r="L605" s="1"/>
  <c r="K605" s="1"/>
  <c r="J605" s="1"/>
  <c r="J517"/>
  <c r="K516"/>
  <c r="I391"/>
  <c r="H391" s="1"/>
  <c r="H392"/>
  <c r="K353"/>
  <c r="K334"/>
  <c r="K330" s="1"/>
  <c r="H323"/>
  <c r="H322"/>
  <c r="L321"/>
  <c r="K321"/>
  <c r="J321"/>
  <c r="J320" s="1"/>
  <c r="J319" s="1"/>
  <c r="I320"/>
  <c r="I319" s="1"/>
  <c r="L320"/>
  <c r="L319" s="1"/>
  <c r="H317"/>
  <c r="L316"/>
  <c r="L315" s="1"/>
  <c r="K316"/>
  <c r="J316"/>
  <c r="J315" s="1"/>
  <c r="I315"/>
  <c r="I314" s="1"/>
  <c r="K314"/>
  <c r="H313"/>
  <c r="L312"/>
  <c r="K226" i="43" s="1"/>
  <c r="K312" i="44"/>
  <c r="J312"/>
  <c r="I312"/>
  <c r="H310"/>
  <c r="L309"/>
  <c r="L308" s="1"/>
  <c r="K309"/>
  <c r="K308" s="1"/>
  <c r="J309"/>
  <c r="I309"/>
  <c r="I308" s="1"/>
  <c r="H306"/>
  <c r="J304"/>
  <c r="L304"/>
  <c r="I304"/>
  <c r="H298"/>
  <c r="L297"/>
  <c r="L296" s="1"/>
  <c r="K297"/>
  <c r="K296" s="1"/>
  <c r="J297"/>
  <c r="I297"/>
  <c r="I296" s="1"/>
  <c r="I295" s="1"/>
  <c r="I294" s="1"/>
  <c r="H293"/>
  <c r="L292"/>
  <c r="K292"/>
  <c r="J292"/>
  <c r="I292"/>
  <c r="H287"/>
  <c r="L286"/>
  <c r="K286"/>
  <c r="J286"/>
  <c r="I286"/>
  <c r="H285"/>
  <c r="L284"/>
  <c r="K284"/>
  <c r="J284"/>
  <c r="I284"/>
  <c r="H277"/>
  <c r="L276"/>
  <c r="K276"/>
  <c r="J276"/>
  <c r="I276"/>
  <c r="H275"/>
  <c r="L274"/>
  <c r="K274"/>
  <c r="J274"/>
  <c r="I274"/>
  <c r="H270"/>
  <c r="L269"/>
  <c r="L268" s="1"/>
  <c r="K269"/>
  <c r="K268" s="1"/>
  <c r="J269"/>
  <c r="J268" s="1"/>
  <c r="I269"/>
  <c r="H267"/>
  <c r="L266"/>
  <c r="K266"/>
  <c r="J266"/>
  <c r="I266"/>
  <c r="H263"/>
  <c r="L262"/>
  <c r="L261" s="1"/>
  <c r="K262"/>
  <c r="K261" s="1"/>
  <c r="J262"/>
  <c r="J261" s="1"/>
  <c r="I262"/>
  <c r="H259"/>
  <c r="L258"/>
  <c r="L257" s="1"/>
  <c r="K258"/>
  <c r="K257" s="1"/>
  <c r="J258"/>
  <c r="J257" s="1"/>
  <c r="I258"/>
  <c r="I257" s="1"/>
  <c r="H248"/>
  <c r="L247"/>
  <c r="L246" s="1"/>
  <c r="L245" s="1"/>
  <c r="K247"/>
  <c r="K246" s="1"/>
  <c r="K245" s="1"/>
  <c r="J247"/>
  <c r="J246" s="1"/>
  <c r="J245" s="1"/>
  <c r="I247"/>
  <c r="I246" s="1"/>
  <c r="I245" s="1"/>
  <c r="H241"/>
  <c r="L240"/>
  <c r="L239" s="1"/>
  <c r="K240"/>
  <c r="K239" s="1"/>
  <c r="K238" s="1"/>
  <c r="J240"/>
  <c r="J239" s="1"/>
  <c r="I240"/>
  <c r="H234"/>
  <c r="L233"/>
  <c r="L232" s="1"/>
  <c r="K233"/>
  <c r="K232" s="1"/>
  <c r="J233"/>
  <c r="J232" s="1"/>
  <c r="I233"/>
  <c r="H230"/>
  <c r="H229"/>
  <c r="L228"/>
  <c r="L227" s="1"/>
  <c r="K228"/>
  <c r="J228"/>
  <c r="J227" s="1"/>
  <c r="I228"/>
  <c r="I227" s="1"/>
  <c r="H225"/>
  <c r="L224"/>
  <c r="L223" s="1"/>
  <c r="K224"/>
  <c r="K223" s="1"/>
  <c r="J224"/>
  <c r="J223" s="1"/>
  <c r="I224"/>
  <c r="I223" s="1"/>
  <c r="H221"/>
  <c r="H220"/>
  <c r="L219"/>
  <c r="L218" s="1"/>
  <c r="K219"/>
  <c r="K218" s="1"/>
  <c r="J219"/>
  <c r="J218" s="1"/>
  <c r="I218"/>
  <c r="H212"/>
  <c r="L211"/>
  <c r="L210" s="1"/>
  <c r="K211"/>
  <c r="K210" s="1"/>
  <c r="I211"/>
  <c r="H208"/>
  <c r="H207"/>
  <c r="L205"/>
  <c r="J205"/>
  <c r="K205"/>
  <c r="H202"/>
  <c r="L199"/>
  <c r="K199"/>
  <c r="L182"/>
  <c r="L181" s="1"/>
  <c r="K182"/>
  <c r="K181" s="1"/>
  <c r="J182"/>
  <c r="J181" s="1"/>
  <c r="L177"/>
  <c r="L176" s="1"/>
  <c r="K177"/>
  <c r="K176" s="1"/>
  <c r="J177"/>
  <c r="J176" s="1"/>
  <c r="H169"/>
  <c r="L168"/>
  <c r="L167" s="1"/>
  <c r="K168"/>
  <c r="K167" s="1"/>
  <c r="J168"/>
  <c r="J167" s="1"/>
  <c r="I168"/>
  <c r="I167" s="1"/>
  <c r="I166" s="1"/>
  <c r="I165" s="1"/>
  <c r="H157"/>
  <c r="H156"/>
  <c r="L155"/>
  <c r="L154" s="1"/>
  <c r="K155"/>
  <c r="K154" s="1"/>
  <c r="J155"/>
  <c r="J154" s="1"/>
  <c r="I155"/>
  <c r="I154" s="1"/>
  <c r="H152"/>
  <c r="H151"/>
  <c r="K149"/>
  <c r="J149"/>
  <c r="I149"/>
  <c r="H147"/>
  <c r="H146"/>
  <c r="L145"/>
  <c r="L144" s="1"/>
  <c r="K145"/>
  <c r="K144" s="1"/>
  <c r="J145"/>
  <c r="J144" s="1"/>
  <c r="I145"/>
  <c r="I144" s="1"/>
  <c r="H142"/>
  <c r="H141"/>
  <c r="L139"/>
  <c r="K139"/>
  <c r="J139"/>
  <c r="H134"/>
  <c r="L133"/>
  <c r="L132" s="1"/>
  <c r="L131" s="1"/>
  <c r="K133"/>
  <c r="K132" s="1"/>
  <c r="K130" s="1"/>
  <c r="J133"/>
  <c r="J132" s="1"/>
  <c r="J131" s="1"/>
  <c r="I133"/>
  <c r="I132" s="1"/>
  <c r="I131" s="1"/>
  <c r="H127"/>
  <c r="L126"/>
  <c r="L125" s="1"/>
  <c r="K126"/>
  <c r="K125" s="1"/>
  <c r="J126"/>
  <c r="J125" s="1"/>
  <c r="I126"/>
  <c r="H120"/>
  <c r="H119"/>
  <c r="L118"/>
  <c r="L117" s="1"/>
  <c r="K118"/>
  <c r="J118"/>
  <c r="J117" s="1"/>
  <c r="I118"/>
  <c r="I117" s="1"/>
  <c r="I116" s="1"/>
  <c r="H115"/>
  <c r="H113"/>
  <c r="L112"/>
  <c r="L111" s="1"/>
  <c r="K112"/>
  <c r="K111" s="1"/>
  <c r="J112"/>
  <c r="J111" s="1"/>
  <c r="H109"/>
  <c r="L108"/>
  <c r="L107" s="1"/>
  <c r="K108"/>
  <c r="K107" s="1"/>
  <c r="J108"/>
  <c r="J107" s="1"/>
  <c r="H105"/>
  <c r="H104"/>
  <c r="L103"/>
  <c r="L102" s="1"/>
  <c r="K103"/>
  <c r="K102" s="1"/>
  <c r="J103"/>
  <c r="J102" s="1"/>
  <c r="H96"/>
  <c r="L95"/>
  <c r="L94" s="1"/>
  <c r="K95"/>
  <c r="K94" s="1"/>
  <c r="J95"/>
  <c r="J94" s="1"/>
  <c r="H92"/>
  <c r="H91"/>
  <c r="L90"/>
  <c r="L89" s="1"/>
  <c r="K90"/>
  <c r="K89" s="1"/>
  <c r="J90"/>
  <c r="J89" s="1"/>
  <c r="H86"/>
  <c r="H85"/>
  <c r="L84"/>
  <c r="L83" s="1"/>
  <c r="K84"/>
  <c r="J84"/>
  <c r="J83" s="1"/>
  <c r="I83"/>
  <c r="G274" i="43" l="1"/>
  <c r="H649" i="44"/>
  <c r="L648" s="1"/>
  <c r="K648" s="1"/>
  <c r="J648" s="1"/>
  <c r="H648" s="1"/>
  <c r="I421"/>
  <c r="H421" s="1"/>
  <c r="L420" s="1"/>
  <c r="K420" s="1"/>
  <c r="J420" s="1"/>
  <c r="H1277"/>
  <c r="J373"/>
  <c r="H374"/>
  <c r="H375"/>
  <c r="L371" s="1"/>
  <c r="K371" s="1"/>
  <c r="J371" s="1"/>
  <c r="H371" s="1"/>
  <c r="L370" s="1"/>
  <c r="I780"/>
  <c r="I779" s="1"/>
  <c r="L679"/>
  <c r="K679"/>
  <c r="K811"/>
  <c r="K573"/>
  <c r="K572" s="1"/>
  <c r="J573"/>
  <c r="L573"/>
  <c r="L572" s="1"/>
  <c r="K311"/>
  <c r="J226" i="43"/>
  <c r="I311" i="44"/>
  <c r="I303" s="1"/>
  <c r="H226" i="43"/>
  <c r="J311" i="44"/>
  <c r="J303" s="1"/>
  <c r="I226" i="43"/>
  <c r="J737" i="44"/>
  <c r="H737" s="1"/>
  <c r="L736" s="1"/>
  <c r="K736" s="1"/>
  <c r="J736" s="1"/>
  <c r="J334"/>
  <c r="J330" s="1"/>
  <c r="I572"/>
  <c r="H465"/>
  <c r="L464" s="1"/>
  <c r="K464" s="1"/>
  <c r="J464" s="1"/>
  <c r="H464" s="1"/>
  <c r="J580"/>
  <c r="J572" s="1"/>
  <c r="I182"/>
  <c r="I181" s="1"/>
  <c r="I180" s="1"/>
  <c r="I179" s="1"/>
  <c r="H183"/>
  <c r="H669"/>
  <c r="H535"/>
  <c r="H500"/>
  <c r="L499" s="1"/>
  <c r="H499" s="1"/>
  <c r="L498" s="1"/>
  <c r="K498" s="1"/>
  <c r="J498" s="1"/>
  <c r="I283"/>
  <c r="I279" s="1"/>
  <c r="J148"/>
  <c r="J200"/>
  <c r="J199" s="1"/>
  <c r="J353"/>
  <c r="H297"/>
  <c r="I148"/>
  <c r="J138"/>
  <c r="H257"/>
  <c r="L256" s="1"/>
  <c r="K256" s="1"/>
  <c r="J256" s="1"/>
  <c r="K273"/>
  <c r="K272" s="1"/>
  <c r="H284"/>
  <c r="H283" s="1"/>
  <c r="K83"/>
  <c r="H83" s="1"/>
  <c r="L82" s="1"/>
  <c r="J88"/>
  <c r="H247"/>
  <c r="H1238"/>
  <c r="H351"/>
  <c r="L350" s="1"/>
  <c r="K350" s="1"/>
  <c r="J350" s="1"/>
  <c r="H350" s="1"/>
  <c r="L349" s="1"/>
  <c r="K349" s="1"/>
  <c r="K348" s="1"/>
  <c r="K347" s="1"/>
  <c r="H97"/>
  <c r="H103"/>
  <c r="I112"/>
  <c r="I111" s="1"/>
  <c r="H111" s="1"/>
  <c r="H114"/>
  <c r="H126"/>
  <c r="H140"/>
  <c r="H233"/>
  <c r="H312"/>
  <c r="H773"/>
  <c r="H150"/>
  <c r="H168"/>
  <c r="H219"/>
  <c r="H262"/>
  <c r="J283"/>
  <c r="J279" s="1"/>
  <c r="H316"/>
  <c r="L88"/>
  <c r="I95"/>
  <c r="H95" s="1"/>
  <c r="L101"/>
  <c r="H110"/>
  <c r="H118"/>
  <c r="I125"/>
  <c r="I124" s="1"/>
  <c r="I123" s="1"/>
  <c r="I139"/>
  <c r="I138" s="1"/>
  <c r="H155"/>
  <c r="J211"/>
  <c r="J210" s="1"/>
  <c r="J204" s="1"/>
  <c r="H213"/>
  <c r="L283"/>
  <c r="L279" s="1"/>
  <c r="K88"/>
  <c r="H133"/>
  <c r="H145"/>
  <c r="K148"/>
  <c r="H154"/>
  <c r="H224"/>
  <c r="H258"/>
  <c r="H266"/>
  <c r="L265" s="1"/>
  <c r="K265" s="1"/>
  <c r="J265" s="1"/>
  <c r="I265" s="1"/>
  <c r="H265" s="1"/>
  <c r="L264" s="1"/>
  <c r="K264" s="1"/>
  <c r="J264" s="1"/>
  <c r="H269"/>
  <c r="K283"/>
  <c r="K279" s="1"/>
  <c r="H292"/>
  <c r="L291" s="1"/>
  <c r="K291" s="1"/>
  <c r="J291" s="1"/>
  <c r="H305"/>
  <c r="H309"/>
  <c r="I877"/>
  <c r="H877" s="1"/>
  <c r="L876" s="1"/>
  <c r="H804"/>
  <c r="L803" s="1"/>
  <c r="K803" s="1"/>
  <c r="H84"/>
  <c r="J101"/>
  <c r="H206"/>
  <c r="I261"/>
  <c r="H261" s="1"/>
  <c r="L260" s="1"/>
  <c r="K260" s="1"/>
  <c r="J260" s="1"/>
  <c r="I260" s="1"/>
  <c r="H260" s="1"/>
  <c r="H274"/>
  <c r="L273"/>
  <c r="L272" s="1"/>
  <c r="H315"/>
  <c r="L314" s="1"/>
  <c r="H321"/>
  <c r="H584"/>
  <c r="H714"/>
  <c r="H658"/>
  <c r="H304"/>
  <c r="H90"/>
  <c r="K101"/>
  <c r="J130"/>
  <c r="I130" s="1"/>
  <c r="L217"/>
  <c r="H228"/>
  <c r="H240"/>
  <c r="J273"/>
  <c r="J272" s="1"/>
  <c r="H286"/>
  <c r="J314"/>
  <c r="H320"/>
  <c r="L654"/>
  <c r="I610"/>
  <c r="H246"/>
  <c r="H132"/>
  <c r="K138"/>
  <c r="H144"/>
  <c r="H223"/>
  <c r="J217"/>
  <c r="K131"/>
  <c r="H131" s="1"/>
  <c r="L130" s="1"/>
  <c r="H218"/>
  <c r="I89"/>
  <c r="I108"/>
  <c r="K117"/>
  <c r="H117" s="1"/>
  <c r="L116" s="1"/>
  <c r="K116" s="1"/>
  <c r="J116" s="1"/>
  <c r="H116" s="1"/>
  <c r="L149"/>
  <c r="H149" s="1"/>
  <c r="L148" s="1"/>
  <c r="H167"/>
  <c r="L166" s="1"/>
  <c r="H201"/>
  <c r="I205"/>
  <c r="I210"/>
  <c r="I217"/>
  <c r="K227"/>
  <c r="K217" s="1"/>
  <c r="I256"/>
  <c r="I268"/>
  <c r="I273"/>
  <c r="I272" s="1"/>
  <c r="I291"/>
  <c r="J296"/>
  <c r="H296" s="1"/>
  <c r="L295" s="1"/>
  <c r="K295" s="1"/>
  <c r="J295" s="1"/>
  <c r="H295" s="1"/>
  <c r="L294" s="1"/>
  <c r="K294" s="1"/>
  <c r="J294" s="1"/>
  <c r="H294" s="1"/>
  <c r="J308"/>
  <c r="H308" s="1"/>
  <c r="L611"/>
  <c r="I813"/>
  <c r="J812"/>
  <c r="J811" s="1"/>
  <c r="I470"/>
  <c r="H471"/>
  <c r="L470" s="1"/>
  <c r="H1159"/>
  <c r="I1084"/>
  <c r="H1084" s="1"/>
  <c r="J876"/>
  <c r="H681"/>
  <c r="I680"/>
  <c r="I679" s="1"/>
  <c r="I498"/>
  <c r="J944"/>
  <c r="K943"/>
  <c r="L757"/>
  <c r="K757" s="1"/>
  <c r="J757" s="1"/>
  <c r="I239"/>
  <c r="L311"/>
  <c r="L303" s="1"/>
  <c r="K397"/>
  <c r="L396"/>
  <c r="L395" s="1"/>
  <c r="H705"/>
  <c r="L703" s="1"/>
  <c r="I703"/>
  <c r="K723"/>
  <c r="H408"/>
  <c r="K611"/>
  <c r="H479"/>
  <c r="I483"/>
  <c r="H484"/>
  <c r="L483" s="1"/>
  <c r="I757"/>
  <c r="H276"/>
  <c r="J803"/>
  <c r="H605"/>
  <c r="L604" s="1"/>
  <c r="K604" s="1"/>
  <c r="J604" s="1"/>
  <c r="I604"/>
  <c r="I396"/>
  <c r="I632"/>
  <c r="H632" s="1"/>
  <c r="J631"/>
  <c r="J453"/>
  <c r="H453" s="1"/>
  <c r="H454"/>
  <c r="I835"/>
  <c r="H835" s="1"/>
  <c r="H836"/>
  <c r="J856"/>
  <c r="K855"/>
  <c r="I82"/>
  <c r="I102"/>
  <c r="I177"/>
  <c r="H178"/>
  <c r="I199"/>
  <c r="H226"/>
  <c r="I232"/>
  <c r="J516"/>
  <c r="H517"/>
  <c r="H780"/>
  <c r="L779" s="1"/>
  <c r="K779" s="1"/>
  <c r="J779" s="1"/>
  <c r="I428"/>
  <c r="H429"/>
  <c r="L428" s="1"/>
  <c r="K428" s="1"/>
  <c r="J428" s="1"/>
  <c r="I736"/>
  <c r="I487"/>
  <c r="H487" s="1"/>
  <c r="J661"/>
  <c r="I531"/>
  <c r="H532"/>
  <c r="L531" s="1"/>
  <c r="L515" s="1"/>
  <c r="L514" s="1"/>
  <c r="H416"/>
  <c r="H444"/>
  <c r="L443" s="1"/>
  <c r="H526"/>
  <c r="I516"/>
  <c r="H694"/>
  <c r="H624"/>
  <c r="H718"/>
  <c r="H360"/>
  <c r="L359" s="1"/>
  <c r="K359" s="1"/>
  <c r="J359" s="1"/>
  <c r="I359"/>
  <c r="H794"/>
  <c r="L793" s="1"/>
  <c r="I793"/>
  <c r="I75"/>
  <c r="I74" s="1"/>
  <c r="L75"/>
  <c r="K75"/>
  <c r="J75"/>
  <c r="I420" l="1"/>
  <c r="H420" s="1"/>
  <c r="J372"/>
  <c r="H372" s="1"/>
  <c r="I275" i="43"/>
  <c r="H373" i="44"/>
  <c r="K82"/>
  <c r="L81"/>
  <c r="I334"/>
  <c r="I330" s="1"/>
  <c r="H573"/>
  <c r="K303"/>
  <c r="H303" s="1"/>
  <c r="L302" s="1"/>
  <c r="K302" s="1"/>
  <c r="J302" s="1"/>
  <c r="I94"/>
  <c r="H94" s="1"/>
  <c r="H314"/>
  <c r="K166"/>
  <c r="L165"/>
  <c r="H580"/>
  <c r="I71"/>
  <c r="H72"/>
  <c r="H319"/>
  <c r="I278"/>
  <c r="I515"/>
  <c r="I514" s="1"/>
  <c r="J137"/>
  <c r="H112"/>
  <c r="H181"/>
  <c r="L180" s="1"/>
  <c r="K180" s="1"/>
  <c r="J180" s="1"/>
  <c r="H180" s="1"/>
  <c r="L179" s="1"/>
  <c r="K179" s="1"/>
  <c r="J179" s="1"/>
  <c r="H179" s="1"/>
  <c r="H611"/>
  <c r="L610" s="1"/>
  <c r="K610" s="1"/>
  <c r="K571" s="1"/>
  <c r="H182"/>
  <c r="K137"/>
  <c r="H139"/>
  <c r="L138" s="1"/>
  <c r="L137" s="1"/>
  <c r="H210"/>
  <c r="H268"/>
  <c r="H125"/>
  <c r="L124" s="1"/>
  <c r="K124" s="1"/>
  <c r="J124" s="1"/>
  <c r="H124" s="1"/>
  <c r="L123" s="1"/>
  <c r="K123" s="1"/>
  <c r="J123" s="1"/>
  <c r="H123" s="1"/>
  <c r="L122" s="1"/>
  <c r="K122" s="1"/>
  <c r="J122" s="1"/>
  <c r="I137"/>
  <c r="I136" s="1"/>
  <c r="H245"/>
  <c r="I876"/>
  <c r="H876" s="1"/>
  <c r="L875" s="1"/>
  <c r="K875" s="1"/>
  <c r="J875" s="1"/>
  <c r="I370"/>
  <c r="H256"/>
  <c r="H148"/>
  <c r="J349"/>
  <c r="H349" s="1"/>
  <c r="H211"/>
  <c r="H757"/>
  <c r="H200"/>
  <c r="H483"/>
  <c r="I631"/>
  <c r="H631" s="1"/>
  <c r="H803"/>
  <c r="H273"/>
  <c r="H272" s="1"/>
  <c r="L271" s="1"/>
  <c r="K271" s="1"/>
  <c r="J271" s="1"/>
  <c r="I271" s="1"/>
  <c r="H271" s="1"/>
  <c r="K654"/>
  <c r="L653"/>
  <c r="H516"/>
  <c r="H75"/>
  <c r="L74" s="1"/>
  <c r="H736"/>
  <c r="H604"/>
  <c r="H130"/>
  <c r="L129" s="1"/>
  <c r="K129" s="1"/>
  <c r="J129" s="1"/>
  <c r="I129" s="1"/>
  <c r="H129" s="1"/>
  <c r="L128" s="1"/>
  <c r="K128" s="1"/>
  <c r="J128" s="1"/>
  <c r="J571"/>
  <c r="H279"/>
  <c r="L278" s="1"/>
  <c r="K278" s="1"/>
  <c r="J278" s="1"/>
  <c r="K703"/>
  <c r="H291"/>
  <c r="L290" s="1"/>
  <c r="K290" s="1"/>
  <c r="J290" s="1"/>
  <c r="I290"/>
  <c r="K470"/>
  <c r="L469"/>
  <c r="H205"/>
  <c r="L204" s="1"/>
  <c r="K204" s="1"/>
  <c r="I204"/>
  <c r="H311"/>
  <c r="I792"/>
  <c r="K793"/>
  <c r="L792"/>
  <c r="K443"/>
  <c r="J443" s="1"/>
  <c r="I443" s="1"/>
  <c r="H443" s="1"/>
  <c r="L442"/>
  <c r="H779"/>
  <c r="L778" s="1"/>
  <c r="K778" s="1"/>
  <c r="J778" s="1"/>
  <c r="I778"/>
  <c r="H102"/>
  <c r="L722"/>
  <c r="J397"/>
  <c r="K396"/>
  <c r="K395" s="1"/>
  <c r="H498"/>
  <c r="H217"/>
  <c r="L216" s="1"/>
  <c r="K216" s="1"/>
  <c r="J216" s="1"/>
  <c r="H89"/>
  <c r="I122"/>
  <c r="I358"/>
  <c r="H359"/>
  <c r="K531"/>
  <c r="K515" s="1"/>
  <c r="K514" s="1"/>
  <c r="I661"/>
  <c r="J855"/>
  <c r="H856"/>
  <c r="I395"/>
  <c r="J723"/>
  <c r="K722"/>
  <c r="H680"/>
  <c r="H813"/>
  <c r="I812"/>
  <c r="H227"/>
  <c r="H76"/>
  <c r="H428"/>
  <c r="L427" s="1"/>
  <c r="K427" s="1"/>
  <c r="J427" s="1"/>
  <c r="I427"/>
  <c r="I302"/>
  <c r="J943"/>
  <c r="I943" s="1"/>
  <c r="H944"/>
  <c r="H108"/>
  <c r="I107"/>
  <c r="H107" s="1"/>
  <c r="I571"/>
  <c r="H572"/>
  <c r="H232"/>
  <c r="L231" s="1"/>
  <c r="K231" s="1"/>
  <c r="J231" s="1"/>
  <c r="I231"/>
  <c r="I216" s="1"/>
  <c r="H199"/>
  <c r="L198" s="1"/>
  <c r="I198"/>
  <c r="H177"/>
  <c r="I176"/>
  <c r="H176" s="1"/>
  <c r="L175" s="1"/>
  <c r="K175" s="1"/>
  <c r="J175" s="1"/>
  <c r="I175" s="1"/>
  <c r="K370"/>
  <c r="L369"/>
  <c r="L356" s="1"/>
  <c r="I238"/>
  <c r="H239"/>
  <c r="L238" s="1"/>
  <c r="I264"/>
  <c r="H264" s="1"/>
  <c r="I348"/>
  <c r="I347" s="1"/>
  <c r="I329" l="1"/>
  <c r="I328" s="1"/>
  <c r="J82"/>
  <c r="K81"/>
  <c r="H334"/>
  <c r="K237"/>
  <c r="L237"/>
  <c r="I237"/>
  <c r="I88"/>
  <c r="H138"/>
  <c r="J166"/>
  <c r="K165"/>
  <c r="K74"/>
  <c r="L70"/>
  <c r="H71"/>
  <c r="I70"/>
  <c r="I69" s="1"/>
  <c r="H610"/>
  <c r="L571"/>
  <c r="H571" s="1"/>
  <c r="I875"/>
  <c r="I874" s="1"/>
  <c r="H137"/>
  <c r="L630"/>
  <c r="J348"/>
  <c r="J347" s="1"/>
  <c r="H778"/>
  <c r="I128"/>
  <c r="H128" s="1"/>
  <c r="H427"/>
  <c r="I101"/>
  <c r="H101" s="1"/>
  <c r="L100" s="1"/>
  <c r="K100" s="1"/>
  <c r="J100" s="1"/>
  <c r="H278"/>
  <c r="J654"/>
  <c r="K653"/>
  <c r="K630" s="1"/>
  <c r="L136"/>
  <c r="H679"/>
  <c r="L678" s="1"/>
  <c r="I678"/>
  <c r="I855"/>
  <c r="J854"/>
  <c r="J370"/>
  <c r="K369"/>
  <c r="H943"/>
  <c r="L942" s="1"/>
  <c r="K942" s="1"/>
  <c r="J942" s="1"/>
  <c r="I942"/>
  <c r="L358"/>
  <c r="K358" s="1"/>
  <c r="J358" s="1"/>
  <c r="H358" s="1"/>
  <c r="L357" s="1"/>
  <c r="K357" s="1"/>
  <c r="J357" s="1"/>
  <c r="H216"/>
  <c r="I215"/>
  <c r="J470"/>
  <c r="K469"/>
  <c r="J703"/>
  <c r="J238"/>
  <c r="J237" s="1"/>
  <c r="K198"/>
  <c r="L197"/>
  <c r="I174"/>
  <c r="H175"/>
  <c r="L174" s="1"/>
  <c r="H231"/>
  <c r="H302"/>
  <c r="L301" s="1"/>
  <c r="K301" s="1"/>
  <c r="J301" s="1"/>
  <c r="I301"/>
  <c r="I723"/>
  <c r="J722"/>
  <c r="I702"/>
  <c r="L355"/>
  <c r="H356"/>
  <c r="J531"/>
  <c r="I197"/>
  <c r="J793"/>
  <c r="K792"/>
  <c r="H812"/>
  <c r="I811"/>
  <c r="H661"/>
  <c r="I357"/>
  <c r="I121"/>
  <c r="H122"/>
  <c r="L121" s="1"/>
  <c r="K121" s="1"/>
  <c r="J121" s="1"/>
  <c r="J396"/>
  <c r="H397"/>
  <c r="K442"/>
  <c r="H204"/>
  <c r="I369"/>
  <c r="H290"/>
  <c r="L289" s="1"/>
  <c r="K289" s="1"/>
  <c r="J289" s="1"/>
  <c r="I289"/>
  <c r="H64"/>
  <c r="K62"/>
  <c r="L62"/>
  <c r="J62"/>
  <c r="L59"/>
  <c r="L58" s="1"/>
  <c r="K59"/>
  <c r="K58" s="1"/>
  <c r="J59"/>
  <c r="J58" s="1"/>
  <c r="H56"/>
  <c r="H55"/>
  <c r="L54"/>
  <c r="K54"/>
  <c r="K53" s="1"/>
  <c r="J54"/>
  <c r="I53"/>
  <c r="H47"/>
  <c r="H46"/>
  <c r="L45"/>
  <c r="L44" s="1"/>
  <c r="K45"/>
  <c r="J45"/>
  <c r="J44" s="1"/>
  <c r="I44"/>
  <c r="H41"/>
  <c r="H40"/>
  <c r="L39"/>
  <c r="L38" s="1"/>
  <c r="K39"/>
  <c r="J39"/>
  <c r="J38" s="1"/>
  <c r="H36"/>
  <c r="L34"/>
  <c r="L33" s="1"/>
  <c r="K34"/>
  <c r="K33" s="1"/>
  <c r="J34"/>
  <c r="J33" s="1"/>
  <c r="L31"/>
  <c r="L30" s="1"/>
  <c r="K31"/>
  <c r="K30" s="1"/>
  <c r="J31"/>
  <c r="J30" s="1"/>
  <c r="H27"/>
  <c r="L26"/>
  <c r="L25" s="1"/>
  <c r="K26"/>
  <c r="K25" s="1"/>
  <c r="J26"/>
  <c r="J25" s="1"/>
  <c r="H20"/>
  <c r="H19"/>
  <c r="L18"/>
  <c r="L17" s="1"/>
  <c r="K18"/>
  <c r="K17" s="1"/>
  <c r="J18"/>
  <c r="J17" s="1"/>
  <c r="I18"/>
  <c r="J442" l="1"/>
  <c r="H330"/>
  <c r="L329" s="1"/>
  <c r="J81"/>
  <c r="H82"/>
  <c r="H88"/>
  <c r="I81"/>
  <c r="H166"/>
  <c r="J165"/>
  <c r="H165" s="1"/>
  <c r="J74"/>
  <c r="K70"/>
  <c r="H875"/>
  <c r="L874" s="1"/>
  <c r="K874" s="1"/>
  <c r="J874" s="1"/>
  <c r="H874" s="1"/>
  <c r="L873" s="1"/>
  <c r="H531"/>
  <c r="J515"/>
  <c r="J514" s="1"/>
  <c r="I34"/>
  <c r="H34" s="1"/>
  <c r="H35"/>
  <c r="I100"/>
  <c r="H100" s="1"/>
  <c r="L99" s="1"/>
  <c r="K99" s="1"/>
  <c r="J99" s="1"/>
  <c r="I26"/>
  <c r="I31"/>
  <c r="I30" s="1"/>
  <c r="H30" s="1"/>
  <c r="H32"/>
  <c r="H39"/>
  <c r="K52"/>
  <c r="I38"/>
  <c r="I37" s="1"/>
  <c r="H28"/>
  <c r="H54"/>
  <c r="L53" s="1"/>
  <c r="K38"/>
  <c r="H45"/>
  <c r="H942"/>
  <c r="J53"/>
  <c r="J52" s="1"/>
  <c r="I654"/>
  <c r="J653"/>
  <c r="J630" s="1"/>
  <c r="H18"/>
  <c r="H63"/>
  <c r="H357"/>
  <c r="I368"/>
  <c r="J469"/>
  <c r="I469" s="1"/>
  <c r="H469" s="1"/>
  <c r="L468" s="1"/>
  <c r="H470"/>
  <c r="I214"/>
  <c r="I873"/>
  <c r="I677"/>
  <c r="H121"/>
  <c r="J198"/>
  <c r="H198" s="1"/>
  <c r="K197"/>
  <c r="I17"/>
  <c r="K44"/>
  <c r="H44" s="1"/>
  <c r="L43" s="1"/>
  <c r="K43" s="1"/>
  <c r="J43" s="1"/>
  <c r="I43" s="1"/>
  <c r="H43" s="1"/>
  <c r="I59"/>
  <c r="H60"/>
  <c r="I62"/>
  <c r="H62" s="1"/>
  <c r="L61" s="1"/>
  <c r="K61" s="1"/>
  <c r="J61" s="1"/>
  <c r="I61" s="1"/>
  <c r="H61" s="1"/>
  <c r="H811"/>
  <c r="L810" s="1"/>
  <c r="I810"/>
  <c r="I68"/>
  <c r="L354"/>
  <c r="H354" s="1"/>
  <c r="L353" s="1"/>
  <c r="H355"/>
  <c r="I300"/>
  <c r="H301"/>
  <c r="L300" s="1"/>
  <c r="K300" s="1"/>
  <c r="J300" s="1"/>
  <c r="I164"/>
  <c r="I135" s="1"/>
  <c r="H238"/>
  <c r="H237" s="1"/>
  <c r="I854"/>
  <c r="H855"/>
  <c r="H703"/>
  <c r="L702" s="1"/>
  <c r="K702" s="1"/>
  <c r="J702" s="1"/>
  <c r="H702" s="1"/>
  <c r="H704"/>
  <c r="I442"/>
  <c r="I196"/>
  <c r="L215"/>
  <c r="K215" s="1"/>
  <c r="J215" s="1"/>
  <c r="K678"/>
  <c r="H289"/>
  <c r="L288" s="1"/>
  <c r="K288" s="1"/>
  <c r="J288" s="1"/>
  <c r="I288"/>
  <c r="J395"/>
  <c r="H395" s="1"/>
  <c r="H396"/>
  <c r="J792"/>
  <c r="H792" s="1"/>
  <c r="L791" s="1"/>
  <c r="H793"/>
  <c r="H723"/>
  <c r="I722"/>
  <c r="H722" s="1"/>
  <c r="K174"/>
  <c r="L164"/>
  <c r="L135" s="1"/>
  <c r="H370"/>
  <c r="K136"/>
  <c r="K791" l="1"/>
  <c r="K329"/>
  <c r="K468"/>
  <c r="L441"/>
  <c r="J136"/>
  <c r="I80"/>
  <c r="H81"/>
  <c r="L80" s="1"/>
  <c r="K80" s="1"/>
  <c r="J80" s="1"/>
  <c r="H515"/>
  <c r="I802"/>
  <c r="H53"/>
  <c r="L52" s="1"/>
  <c r="L51" s="1"/>
  <c r="H74"/>
  <c r="J70"/>
  <c r="H70" s="1"/>
  <c r="L69" s="1"/>
  <c r="K69" s="1"/>
  <c r="J69" s="1"/>
  <c r="H69" s="1"/>
  <c r="L68" s="1"/>
  <c r="L67" s="1"/>
  <c r="H31"/>
  <c r="I33"/>
  <c r="H33" s="1"/>
  <c r="I99"/>
  <c r="I98" s="1"/>
  <c r="H38"/>
  <c r="L37" s="1"/>
  <c r="K37" s="1"/>
  <c r="J37" s="1"/>
  <c r="H37" s="1"/>
  <c r="L677"/>
  <c r="L570" s="1"/>
  <c r="J197"/>
  <c r="H197" s="1"/>
  <c r="L196" s="1"/>
  <c r="K196" s="1"/>
  <c r="J196" s="1"/>
  <c r="H196" s="1"/>
  <c r="L195" s="1"/>
  <c r="K51"/>
  <c r="J51" s="1"/>
  <c r="H654"/>
  <c r="I653"/>
  <c r="H17"/>
  <c r="L16" s="1"/>
  <c r="I16"/>
  <c r="H514"/>
  <c r="H442"/>
  <c r="H59"/>
  <c r="I58"/>
  <c r="H26"/>
  <c r="I25"/>
  <c r="K873"/>
  <c r="L872"/>
  <c r="L236"/>
  <c r="K236" s="1"/>
  <c r="J236" s="1"/>
  <c r="I236" s="1"/>
  <c r="I366"/>
  <c r="J369"/>
  <c r="H369" s="1"/>
  <c r="H300"/>
  <c r="H353"/>
  <c r="L348"/>
  <c r="L347" s="1"/>
  <c r="H347" s="1"/>
  <c r="H215"/>
  <c r="L214" s="1"/>
  <c r="K214" s="1"/>
  <c r="J214" s="1"/>
  <c r="H214" s="1"/>
  <c r="K810"/>
  <c r="I195"/>
  <c r="J174"/>
  <c r="K164"/>
  <c r="K135" s="1"/>
  <c r="H288"/>
  <c r="J678"/>
  <c r="H678" s="1"/>
  <c r="K677"/>
  <c r="L854"/>
  <c r="K854" s="1"/>
  <c r="H854" s="1"/>
  <c r="I67"/>
  <c r="I872"/>
  <c r="J791" l="1"/>
  <c r="J329"/>
  <c r="K328"/>
  <c r="L328"/>
  <c r="J468"/>
  <c r="K441"/>
  <c r="H348"/>
  <c r="H136"/>
  <c r="H80"/>
  <c r="L79" s="1"/>
  <c r="K79" s="1"/>
  <c r="J79" s="1"/>
  <c r="I79"/>
  <c r="I78" s="1"/>
  <c r="K68"/>
  <c r="J68" s="1"/>
  <c r="H68" s="1"/>
  <c r="H99"/>
  <c r="L98" s="1"/>
  <c r="K98" s="1"/>
  <c r="J98" s="1"/>
  <c r="H98" s="1"/>
  <c r="L802"/>
  <c r="L790" s="1"/>
  <c r="H653"/>
  <c r="I630"/>
  <c r="J677"/>
  <c r="H677" s="1"/>
  <c r="K570"/>
  <c r="J164"/>
  <c r="J135" s="1"/>
  <c r="H174"/>
  <c r="L368"/>
  <c r="J873"/>
  <c r="K872"/>
  <c r="I52"/>
  <c r="H58"/>
  <c r="K195"/>
  <c r="I15"/>
  <c r="J810"/>
  <c r="H810" s="1"/>
  <c r="K802"/>
  <c r="H236"/>
  <c r="L235" s="1"/>
  <c r="K235" s="1"/>
  <c r="J235" s="1"/>
  <c r="I235"/>
  <c r="H25"/>
  <c r="L24" s="1"/>
  <c r="I24"/>
  <c r="K16"/>
  <c r="L15"/>
  <c r="K790" l="1"/>
  <c r="I791"/>
  <c r="H329"/>
  <c r="J328"/>
  <c r="H328" s="1"/>
  <c r="I468"/>
  <c r="J441"/>
  <c r="H79"/>
  <c r="K67"/>
  <c r="J67" s="1"/>
  <c r="H67" s="1"/>
  <c r="H164"/>
  <c r="H135"/>
  <c r="L78"/>
  <c r="K78" s="1"/>
  <c r="J570"/>
  <c r="H630"/>
  <c r="I570"/>
  <c r="H235"/>
  <c r="J872"/>
  <c r="H872" s="1"/>
  <c r="H873"/>
  <c r="I14"/>
  <c r="I194"/>
  <c r="J802"/>
  <c r="L194"/>
  <c r="H52"/>
  <c r="I51"/>
  <c r="K368"/>
  <c r="J368" s="1"/>
  <c r="H368" s="1"/>
  <c r="L366"/>
  <c r="L299" s="1"/>
  <c r="J16"/>
  <c r="K15"/>
  <c r="K24"/>
  <c r="L23"/>
  <c r="J195"/>
  <c r="K194"/>
  <c r="J790" l="1"/>
  <c r="I790"/>
  <c r="H791"/>
  <c r="H468"/>
  <c r="I441"/>
  <c r="H570"/>
  <c r="L77"/>
  <c r="J78"/>
  <c r="H78" s="1"/>
  <c r="J15"/>
  <c r="H15" s="1"/>
  <c r="H16"/>
  <c r="I50"/>
  <c r="H51"/>
  <c r="L50" s="1"/>
  <c r="K50" s="1"/>
  <c r="J50" s="1"/>
  <c r="J24"/>
  <c r="K23"/>
  <c r="J194"/>
  <c r="H194" s="1"/>
  <c r="H195"/>
  <c r="K366"/>
  <c r="I13"/>
  <c r="I299" l="1"/>
  <c r="H441"/>
  <c r="H50"/>
  <c r="L49" s="1"/>
  <c r="K49" s="1"/>
  <c r="J49" s="1"/>
  <c r="I49"/>
  <c r="J23"/>
  <c r="I23" s="1"/>
  <c r="H24"/>
  <c r="J366"/>
  <c r="K299"/>
  <c r="K77" s="1"/>
  <c r="H802"/>
  <c r="L14"/>
  <c r="K14" s="1"/>
  <c r="J14" s="1"/>
  <c r="H14" s="1"/>
  <c r="L13" s="1"/>
  <c r="H49" l="1"/>
  <c r="K13"/>
  <c r="I22"/>
  <c r="H23"/>
  <c r="J299"/>
  <c r="H366"/>
  <c r="H790"/>
  <c r="I77"/>
  <c r="H59" i="46"/>
  <c r="G59" s="1"/>
  <c r="F59"/>
  <c r="F58" s="1"/>
  <c r="H22" i="44" l="1"/>
  <c r="L22"/>
  <c r="K22" s="1"/>
  <c r="J22" s="1"/>
  <c r="H299"/>
  <c r="J77"/>
  <c r="H77" s="1"/>
  <c r="J13"/>
  <c r="L21" l="1"/>
  <c r="L12" s="1"/>
  <c r="H13"/>
  <c r="K21"/>
  <c r="J21" l="1"/>
  <c r="K12"/>
  <c r="I21" l="1"/>
  <c r="H21" s="1"/>
  <c r="J12"/>
  <c r="I12" l="1"/>
  <c r="J11"/>
  <c r="J1560" s="1"/>
  <c r="I11" l="1"/>
  <c r="H12"/>
  <c r="L11" s="1"/>
  <c r="K11" l="1"/>
  <c r="K1560" s="1"/>
  <c r="L1560"/>
  <c r="I1560"/>
  <c r="H11" l="1"/>
  <c r="H1560"/>
  <c r="K1067" i="43" l="1"/>
  <c r="K1066" s="1"/>
  <c r="J1067"/>
  <c r="J1066" s="1"/>
  <c r="I1067"/>
  <c r="I1066" s="1"/>
  <c r="H1067"/>
  <c r="K1057"/>
  <c r="K1056" s="1"/>
  <c r="J1057"/>
  <c r="J1056" s="1"/>
  <c r="I1057"/>
  <c r="H1057" s="1"/>
  <c r="H1056" s="1"/>
  <c r="H1055" s="1"/>
  <c r="K1051"/>
  <c r="J1051"/>
  <c r="I1051"/>
  <c r="I1050" s="1"/>
  <c r="H1051"/>
  <c r="K1047"/>
  <c r="J1047"/>
  <c r="I1047"/>
  <c r="H1047" s="1"/>
  <c r="H1046" s="1"/>
  <c r="I1045"/>
  <c r="H1045" s="1"/>
  <c r="I1043"/>
  <c r="H1043"/>
  <c r="H1050" l="1"/>
  <c r="H1049" s="1"/>
  <c r="G1051"/>
  <c r="K1050" s="1"/>
  <c r="J1050" s="1"/>
  <c r="G1057"/>
  <c r="I1056"/>
  <c r="G1056" s="1"/>
  <c r="K1055" s="1"/>
  <c r="G1067"/>
  <c r="G1047"/>
  <c r="K1046" s="1"/>
  <c r="J1046" s="1"/>
  <c r="I1046" s="1"/>
  <c r="G1046" s="1"/>
  <c r="K1045" s="1"/>
  <c r="J1045" s="1"/>
  <c r="G1045" s="1"/>
  <c r="K1044" s="1"/>
  <c r="J1044" s="1"/>
  <c r="I1044" s="1"/>
  <c r="H1044"/>
  <c r="H1066"/>
  <c r="H1065" s="1"/>
  <c r="H1064" s="1"/>
  <c r="H1063" s="1"/>
  <c r="H1062" s="1"/>
  <c r="H1061" s="1"/>
  <c r="J1065"/>
  <c r="H1042"/>
  <c r="J1055" l="1"/>
  <c r="K1054"/>
  <c r="G1066"/>
  <c r="K1065" s="1"/>
  <c r="K1061" s="1"/>
  <c r="J1059" s="1"/>
  <c r="J1058" s="1"/>
  <c r="G1050"/>
  <c r="K1049" s="1"/>
  <c r="J1049" s="1"/>
  <c r="I1049" s="1"/>
  <c r="G1049" s="1"/>
  <c r="K1048" s="1"/>
  <c r="J1048" s="1"/>
  <c r="I1048" s="1"/>
  <c r="H1048" s="1"/>
  <c r="G1048" s="1"/>
  <c r="G1044"/>
  <c r="K1043" s="1"/>
  <c r="J1043"/>
  <c r="I1065"/>
  <c r="J1064"/>
  <c r="J1061"/>
  <c r="I1059" s="1"/>
  <c r="I1058" s="1"/>
  <c r="J1036"/>
  <c r="J1035" s="1"/>
  <c r="H1036"/>
  <c r="J1034"/>
  <c r="H1034"/>
  <c r="H1033" s="1"/>
  <c r="J1031"/>
  <c r="K1029"/>
  <c r="J1029"/>
  <c r="I1029"/>
  <c r="H1029"/>
  <c r="J1027"/>
  <c r="J1026" s="1"/>
  <c r="J1023"/>
  <c r="K1022"/>
  <c r="J1022"/>
  <c r="I1022"/>
  <c r="H1022"/>
  <c r="H1021" s="1"/>
  <c r="K1018"/>
  <c r="J1018"/>
  <c r="I1018"/>
  <c r="H1018" s="1"/>
  <c r="H1017" s="1"/>
  <c r="K1016"/>
  <c r="K1015" s="1"/>
  <c r="J1016"/>
  <c r="I1016"/>
  <c r="H1016" s="1"/>
  <c r="K1013"/>
  <c r="K1012" s="1"/>
  <c r="J1013"/>
  <c r="I1013"/>
  <c r="H1013" s="1"/>
  <c r="K1011"/>
  <c r="J1011"/>
  <c r="I1011"/>
  <c r="H1011" s="1"/>
  <c r="K1009"/>
  <c r="J1009"/>
  <c r="I1009"/>
  <c r="H1009" s="1"/>
  <c r="I1002"/>
  <c r="H1000"/>
  <c r="K995"/>
  <c r="J995"/>
  <c r="I995"/>
  <c r="H995"/>
  <c r="H1002" l="1"/>
  <c r="H1001" s="1"/>
  <c r="I1001"/>
  <c r="I1055"/>
  <c r="J1054"/>
  <c r="J1053" s="1"/>
  <c r="H57" i="46" s="1"/>
  <c r="K1064" i="43"/>
  <c r="K1063"/>
  <c r="J1063" s="1"/>
  <c r="K1028"/>
  <c r="J1012"/>
  <c r="G1013"/>
  <c r="G1016"/>
  <c r="G1018"/>
  <c r="K1017" s="1"/>
  <c r="J1017" s="1"/>
  <c r="I1017" s="1"/>
  <c r="G1017" s="1"/>
  <c r="G1011"/>
  <c r="K1010" s="1"/>
  <c r="J1010" s="1"/>
  <c r="J1015"/>
  <c r="I1015" s="1"/>
  <c r="H1028"/>
  <c r="G1009"/>
  <c r="K1008" s="1"/>
  <c r="J1008" s="1"/>
  <c r="I1008" s="1"/>
  <c r="I1012"/>
  <c r="G1022"/>
  <c r="K1021" s="1"/>
  <c r="J1021" s="1"/>
  <c r="I1021" s="1"/>
  <c r="G1021" s="1"/>
  <c r="K1020" s="1"/>
  <c r="J1020" s="1"/>
  <c r="I1020" s="1"/>
  <c r="J1028"/>
  <c r="H1008"/>
  <c r="I1010"/>
  <c r="G1029"/>
  <c r="D642" i="45" s="1"/>
  <c r="D641" s="1"/>
  <c r="I1034" i="43"/>
  <c r="G1043"/>
  <c r="K1042" s="1"/>
  <c r="J1042"/>
  <c r="I1042" s="1"/>
  <c r="I1027"/>
  <c r="I1031"/>
  <c r="I1036"/>
  <c r="H999"/>
  <c r="H1010"/>
  <c r="H1012"/>
  <c r="H1015"/>
  <c r="I1028"/>
  <c r="H1035"/>
  <c r="H1032" s="1"/>
  <c r="H1020"/>
  <c r="H1019" s="1"/>
  <c r="I1061"/>
  <c r="I1063"/>
  <c r="G1065"/>
  <c r="I1064"/>
  <c r="G995"/>
  <c r="K994"/>
  <c r="J994" s="1"/>
  <c r="I994"/>
  <c r="J1052" l="1"/>
  <c r="G1055"/>
  <c r="I1054"/>
  <c r="I1053" s="1"/>
  <c r="G57" i="46" s="1"/>
  <c r="G56" s="1"/>
  <c r="G1061" i="43"/>
  <c r="G1064"/>
  <c r="G1063"/>
  <c r="K1062" s="1"/>
  <c r="J1062" s="1"/>
  <c r="I1062" s="1"/>
  <c r="G1062" s="1"/>
  <c r="J1007"/>
  <c r="G1008"/>
  <c r="I1014"/>
  <c r="G1015"/>
  <c r="K1014" s="1"/>
  <c r="G1012"/>
  <c r="J1014"/>
  <c r="K1007"/>
  <c r="G1010"/>
  <c r="H998"/>
  <c r="H997" s="1"/>
  <c r="G1028"/>
  <c r="K1027" s="1"/>
  <c r="H1014"/>
  <c r="H1007"/>
  <c r="H1006" s="1"/>
  <c r="H1005" s="1"/>
  <c r="G1042"/>
  <c r="K1041" s="1"/>
  <c r="I1035"/>
  <c r="H1031"/>
  <c r="I1030"/>
  <c r="H1027"/>
  <c r="I1026"/>
  <c r="I1033"/>
  <c r="G1020"/>
  <c r="K1019" s="1"/>
  <c r="J1019" s="1"/>
  <c r="I1019" s="1"/>
  <c r="G1019" s="1"/>
  <c r="I1007"/>
  <c r="H994"/>
  <c r="G994" s="1"/>
  <c r="K993"/>
  <c r="J993" s="1"/>
  <c r="J992" s="1"/>
  <c r="J991" s="1"/>
  <c r="I993"/>
  <c r="I992" s="1"/>
  <c r="H993"/>
  <c r="H992" s="1"/>
  <c r="K989"/>
  <c r="K988" s="1"/>
  <c r="J989"/>
  <c r="J988" s="1"/>
  <c r="I989"/>
  <c r="H989"/>
  <c r="H988" s="1"/>
  <c r="K987"/>
  <c r="K986" s="1"/>
  <c r="J987"/>
  <c r="I987"/>
  <c r="I986" s="1"/>
  <c r="H987"/>
  <c r="H986" s="1"/>
  <c r="K983"/>
  <c r="J983"/>
  <c r="I983"/>
  <c r="H983"/>
  <c r="J982"/>
  <c r="I982" s="1"/>
  <c r="H982" s="1"/>
  <c r="K975"/>
  <c r="K974" s="1"/>
  <c r="J975"/>
  <c r="J974" s="1"/>
  <c r="I975"/>
  <c r="H975" s="1"/>
  <c r="K966"/>
  <c r="K965" s="1"/>
  <c r="K963"/>
  <c r="J963" s="1"/>
  <c r="I963"/>
  <c r="H963" s="1"/>
  <c r="K960"/>
  <c r="K959" s="1"/>
  <c r="J960"/>
  <c r="I960"/>
  <c r="H960" s="1"/>
  <c r="J957"/>
  <c r="I957"/>
  <c r="H957" s="1"/>
  <c r="H956" s="1"/>
  <c r="H955" s="1"/>
  <c r="K951"/>
  <c r="K950" s="1"/>
  <c r="J951"/>
  <c r="J950" s="1"/>
  <c r="I951"/>
  <c r="H951" s="1"/>
  <c r="K946"/>
  <c r="K945" s="1"/>
  <c r="J946"/>
  <c r="J945" s="1"/>
  <c r="I946"/>
  <c r="H946"/>
  <c r="K943"/>
  <c r="J943"/>
  <c r="I943"/>
  <c r="I1052" l="1"/>
  <c r="G1060"/>
  <c r="D481" i="45" s="1"/>
  <c r="H1059" i="43"/>
  <c r="J1006"/>
  <c r="K1006"/>
  <c r="I950"/>
  <c r="I988"/>
  <c r="G988" s="1"/>
  <c r="G1014"/>
  <c r="G951"/>
  <c r="G975"/>
  <c r="D340" i="45" s="1"/>
  <c r="D339" s="1"/>
  <c r="D338" s="1"/>
  <c r="D331" s="1"/>
  <c r="D330" s="1"/>
  <c r="G983" i="43"/>
  <c r="K982" s="1"/>
  <c r="G982" s="1"/>
  <c r="K981" s="1"/>
  <c r="J981" s="1"/>
  <c r="I981" s="1"/>
  <c r="G946"/>
  <c r="D572" i="45" s="1"/>
  <c r="D571" s="1"/>
  <c r="H950" i="43"/>
  <c r="H949" s="1"/>
  <c r="G960"/>
  <c r="D320" i="45" s="1"/>
  <c r="D319" s="1"/>
  <c r="D318" s="1"/>
  <c r="G987" i="43"/>
  <c r="I974"/>
  <c r="K992"/>
  <c r="K991" s="1"/>
  <c r="G963"/>
  <c r="G989"/>
  <c r="K1026"/>
  <c r="H974"/>
  <c r="H973" s="1"/>
  <c r="H985"/>
  <c r="H984" s="1"/>
  <c r="J959"/>
  <c r="I959" s="1"/>
  <c r="K962"/>
  <c r="J962" s="1"/>
  <c r="I962" s="1"/>
  <c r="G993"/>
  <c r="D329" i="45" s="1"/>
  <c r="D328" s="1"/>
  <c r="H945" i="43"/>
  <c r="I945"/>
  <c r="J1041"/>
  <c r="K1040"/>
  <c r="J986"/>
  <c r="J985" s="1"/>
  <c r="I985" s="1"/>
  <c r="K985"/>
  <c r="G1027"/>
  <c r="D640" i="45" s="1"/>
  <c r="D639" s="1"/>
  <c r="H1026" i="43"/>
  <c r="J966"/>
  <c r="I966" s="1"/>
  <c r="H966" s="1"/>
  <c r="I1032"/>
  <c r="H1030"/>
  <c r="H959"/>
  <c r="H962"/>
  <c r="H961" s="1"/>
  <c r="I991"/>
  <c r="H991" s="1"/>
  <c r="H990" s="1"/>
  <c r="H996"/>
  <c r="J949"/>
  <c r="I1006"/>
  <c r="G1007"/>
  <c r="K939"/>
  <c r="J939"/>
  <c r="I939"/>
  <c r="H939" s="1"/>
  <c r="K936"/>
  <c r="K935" s="1"/>
  <c r="J936"/>
  <c r="J935" s="1"/>
  <c r="I936"/>
  <c r="I935" s="1"/>
  <c r="I934" s="1"/>
  <c r="K933"/>
  <c r="I933"/>
  <c r="H933" s="1"/>
  <c r="D480" i="45" l="1"/>
  <c r="D479" s="1"/>
  <c r="G1059" i="43"/>
  <c r="H1058"/>
  <c r="G950"/>
  <c r="K949" s="1"/>
  <c r="G1006"/>
  <c r="K1005" s="1"/>
  <c r="J1005" s="1"/>
  <c r="I1005" s="1"/>
  <c r="G1005" s="1"/>
  <c r="G962"/>
  <c r="K961" s="1"/>
  <c r="J961" s="1"/>
  <c r="I961" s="1"/>
  <c r="G961" s="1"/>
  <c r="H981"/>
  <c r="G981" s="1"/>
  <c r="I980"/>
  <c r="I979" s="1"/>
  <c r="I978" s="1"/>
  <c r="G939"/>
  <c r="K938" s="1"/>
  <c r="J938" s="1"/>
  <c r="I938" s="1"/>
  <c r="H938" s="1"/>
  <c r="G938" s="1"/>
  <c r="K937" s="1"/>
  <c r="J937" s="1"/>
  <c r="I937" s="1"/>
  <c r="H937" s="1"/>
  <c r="G937" s="1"/>
  <c r="G992"/>
  <c r="J965"/>
  <c r="I965" s="1"/>
  <c r="D327" i="45"/>
  <c r="J980" i="43"/>
  <c r="K980"/>
  <c r="G974"/>
  <c r="K973" s="1"/>
  <c r="J973" s="1"/>
  <c r="I973" s="1"/>
  <c r="G973" s="1"/>
  <c r="G945"/>
  <c r="G985"/>
  <c r="K984" s="1"/>
  <c r="J984" s="1"/>
  <c r="I984" s="1"/>
  <c r="G986"/>
  <c r="G959"/>
  <c r="K958" s="1"/>
  <c r="J958" s="1"/>
  <c r="I958" s="1"/>
  <c r="H944"/>
  <c r="H943" s="1"/>
  <c r="I1041"/>
  <c r="J1040"/>
  <c r="J933"/>
  <c r="G933" s="1"/>
  <c r="G966"/>
  <c r="D326" i="45" s="1"/>
  <c r="H965" i="43"/>
  <c r="H936"/>
  <c r="H935" s="1"/>
  <c r="G935" s="1"/>
  <c r="K934" s="1"/>
  <c r="J934" s="1"/>
  <c r="H1025"/>
  <c r="G1026"/>
  <c r="G991"/>
  <c r="K990" s="1"/>
  <c r="J990" s="1"/>
  <c r="I990" s="1"/>
  <c r="G990" s="1"/>
  <c r="H958"/>
  <c r="I949"/>
  <c r="K932"/>
  <c r="H932"/>
  <c r="G1058" l="1"/>
  <c r="H1054"/>
  <c r="D325" i="45"/>
  <c r="D324" s="1"/>
  <c r="D323" s="1"/>
  <c r="D322" s="1"/>
  <c r="D321" s="1"/>
  <c r="I977" i="43"/>
  <c r="J930"/>
  <c r="K929"/>
  <c r="H980"/>
  <c r="H979" s="1"/>
  <c r="H978" s="1"/>
  <c r="J932"/>
  <c r="G984"/>
  <c r="G944"/>
  <c r="G958"/>
  <c r="K957" s="1"/>
  <c r="G957" s="1"/>
  <c r="D317" i="45" s="1"/>
  <c r="D316" s="1"/>
  <c r="D315" s="1"/>
  <c r="H1041" i="43"/>
  <c r="I1040"/>
  <c r="G943"/>
  <c r="K942" s="1"/>
  <c r="J942" s="1"/>
  <c r="H942"/>
  <c r="H934"/>
  <c r="G934" s="1"/>
  <c r="H964"/>
  <c r="G965"/>
  <c r="K964" s="1"/>
  <c r="J964" s="1"/>
  <c r="I964" s="1"/>
  <c r="G936"/>
  <c r="G949"/>
  <c r="H1053" l="1"/>
  <c r="G1054"/>
  <c r="K1053" s="1"/>
  <c r="K956"/>
  <c r="J956" s="1"/>
  <c r="I956" s="1"/>
  <c r="G956" s="1"/>
  <c r="K955" s="1"/>
  <c r="K948" s="1"/>
  <c r="G980"/>
  <c r="K979" s="1"/>
  <c r="J979" s="1"/>
  <c r="G979" s="1"/>
  <c r="K978" s="1"/>
  <c r="J978" s="1"/>
  <c r="G978" s="1"/>
  <c r="K977" s="1"/>
  <c r="J929"/>
  <c r="I932"/>
  <c r="I930"/>
  <c r="H941"/>
  <c r="G1041"/>
  <c r="H1040"/>
  <c r="I942"/>
  <c r="I941" s="1"/>
  <c r="J941"/>
  <c r="G964"/>
  <c r="H977"/>
  <c r="J955" l="1"/>
  <c r="I953" s="1"/>
  <c r="I952" s="1"/>
  <c r="K1052"/>
  <c r="I57" i="46"/>
  <c r="H1052" i="43"/>
  <c r="G1053"/>
  <c r="G1052" s="1"/>
  <c r="F57" i="46"/>
  <c r="J953" i="43"/>
  <c r="J952" s="1"/>
  <c r="I929"/>
  <c r="G932"/>
  <c r="H1039"/>
  <c r="G1040"/>
  <c r="K1039" s="1"/>
  <c r="J1039" s="1"/>
  <c r="G942"/>
  <c r="K941" s="1"/>
  <c r="G941" s="1"/>
  <c r="I955"/>
  <c r="H976"/>
  <c r="J977"/>
  <c r="J924"/>
  <c r="I924"/>
  <c r="H924" s="1"/>
  <c r="H923" s="1"/>
  <c r="H922" s="1"/>
  <c r="H921" s="1"/>
  <c r="H920" s="1"/>
  <c r="H919" s="1"/>
  <c r="F46" i="46" s="1"/>
  <c r="K918" i="43"/>
  <c r="J918"/>
  <c r="J917" s="1"/>
  <c r="I918"/>
  <c r="I917" s="1"/>
  <c r="H918"/>
  <c r="H909"/>
  <c r="K906"/>
  <c r="J906" s="1"/>
  <c r="J905" s="1"/>
  <c r="I906"/>
  <c r="K899"/>
  <c r="J899"/>
  <c r="I899"/>
  <c r="H899" s="1"/>
  <c r="K895"/>
  <c r="J895"/>
  <c r="I895"/>
  <c r="H895"/>
  <c r="H894" s="1"/>
  <c r="J892"/>
  <c r="I892"/>
  <c r="H892" s="1"/>
  <c r="H891" s="1"/>
  <c r="H890" s="1"/>
  <c r="K888"/>
  <c r="K887" s="1"/>
  <c r="J888"/>
  <c r="I888"/>
  <c r="H888"/>
  <c r="I884"/>
  <c r="H884" s="1"/>
  <c r="H883" s="1"/>
  <c r="H882" s="1"/>
  <c r="H881" s="1"/>
  <c r="J875"/>
  <c r="I875"/>
  <c r="H875" s="1"/>
  <c r="H874" s="1"/>
  <c r="H873" s="1"/>
  <c r="K871"/>
  <c r="J871"/>
  <c r="I871"/>
  <c r="H871"/>
  <c r="K868"/>
  <c r="J868"/>
  <c r="J867" s="1"/>
  <c r="I868"/>
  <c r="H868" s="1"/>
  <c r="K859"/>
  <c r="K858" s="1"/>
  <c r="J859"/>
  <c r="I859"/>
  <c r="H859" s="1"/>
  <c r="K856"/>
  <c r="K855" s="1"/>
  <c r="J856"/>
  <c r="I856"/>
  <c r="H856" s="1"/>
  <c r="K852"/>
  <c r="J852"/>
  <c r="I852"/>
  <c r="H852" s="1"/>
  <c r="K848"/>
  <c r="K847" s="1"/>
  <c r="J848"/>
  <c r="J847" s="1"/>
  <c r="I848"/>
  <c r="H848" s="1"/>
  <c r="K844"/>
  <c r="J844"/>
  <c r="I844"/>
  <c r="H844"/>
  <c r="K841"/>
  <c r="K840" s="1"/>
  <c r="J841"/>
  <c r="I841"/>
  <c r="H841"/>
  <c r="K838"/>
  <c r="K837" s="1"/>
  <c r="J838"/>
  <c r="J837" s="1"/>
  <c r="I838"/>
  <c r="I837" s="1"/>
  <c r="H838"/>
  <c r="H837" s="1"/>
  <c r="K820"/>
  <c r="J820" s="1"/>
  <c r="I820"/>
  <c r="H820" s="1"/>
  <c r="H819" s="1"/>
  <c r="K817"/>
  <c r="I816"/>
  <c r="J808"/>
  <c r="J807" s="1"/>
  <c r="J804" s="1"/>
  <c r="I808"/>
  <c r="H808" s="1"/>
  <c r="H807" s="1"/>
  <c r="H804" s="1"/>
  <c r="K801"/>
  <c r="K800" s="1"/>
  <c r="J801"/>
  <c r="J800" s="1"/>
  <c r="I801"/>
  <c r="I800" s="1"/>
  <c r="H801"/>
  <c r="K797"/>
  <c r="J797"/>
  <c r="I797"/>
  <c r="H797" s="1"/>
  <c r="K795"/>
  <c r="J795"/>
  <c r="I795"/>
  <c r="H795"/>
  <c r="K792"/>
  <c r="K791" s="1"/>
  <c r="J792"/>
  <c r="J791" s="1"/>
  <c r="I792"/>
  <c r="H792" s="1"/>
  <c r="K790"/>
  <c r="J790"/>
  <c r="I790"/>
  <c r="H790" s="1"/>
  <c r="H789" s="1"/>
  <c r="J788"/>
  <c r="J787" s="1"/>
  <c r="I788"/>
  <c r="H788" s="1"/>
  <c r="H787" s="1"/>
  <c r="K785"/>
  <c r="J785" s="1"/>
  <c r="I785"/>
  <c r="H785" s="1"/>
  <c r="H784" s="1"/>
  <c r="J772"/>
  <c r="I772"/>
  <c r="H772" s="1"/>
  <c r="K766"/>
  <c r="K765" s="1"/>
  <c r="J766"/>
  <c r="J765" s="1"/>
  <c r="I766"/>
  <c r="H766" s="1"/>
  <c r="H765" s="1"/>
  <c r="H764" s="1"/>
  <c r="K762"/>
  <c r="J762"/>
  <c r="I762"/>
  <c r="I761" s="1"/>
  <c r="H762"/>
  <c r="J758"/>
  <c r="I758" s="1"/>
  <c r="H758" s="1"/>
  <c r="H757" s="1"/>
  <c r="K755"/>
  <c r="K754" s="1"/>
  <c r="J755"/>
  <c r="I755"/>
  <c r="H755"/>
  <c r="H754" s="1"/>
  <c r="K750"/>
  <c r="J750"/>
  <c r="I750"/>
  <c r="H750" s="1"/>
  <c r="K743"/>
  <c r="J743"/>
  <c r="I743"/>
  <c r="H743"/>
  <c r="K742"/>
  <c r="K741" s="1"/>
  <c r="J742"/>
  <c r="J741" s="1"/>
  <c r="I742"/>
  <c r="H742" s="1"/>
  <c r="K739"/>
  <c r="J739"/>
  <c r="I739"/>
  <c r="H739"/>
  <c r="K738"/>
  <c r="J738"/>
  <c r="I738"/>
  <c r="H738"/>
  <c r="K735"/>
  <c r="K734" s="1"/>
  <c r="J735"/>
  <c r="J734" s="1"/>
  <c r="I735"/>
  <c r="I734" s="1"/>
  <c r="H735"/>
  <c r="H734" s="1"/>
  <c r="H733" s="1"/>
  <c r="K731"/>
  <c r="K730" s="1"/>
  <c r="J731"/>
  <c r="I731"/>
  <c r="I730" s="1"/>
  <c r="H731"/>
  <c r="H730" s="1"/>
  <c r="K721"/>
  <c r="K720" s="1"/>
  <c r="J721"/>
  <c r="J720" s="1"/>
  <c r="I721"/>
  <c r="I720" s="1"/>
  <c r="H721"/>
  <c r="H720" s="1"/>
  <c r="H719" s="1"/>
  <c r="K717"/>
  <c r="K716" s="1"/>
  <c r="I717"/>
  <c r="H717" s="1"/>
  <c r="H716" s="1"/>
  <c r="K714"/>
  <c r="K713" s="1"/>
  <c r="J714"/>
  <c r="J713" s="1"/>
  <c r="I714"/>
  <c r="H714"/>
  <c r="K711"/>
  <c r="K710" s="1"/>
  <c r="J711"/>
  <c r="I711"/>
  <c r="H711" s="1"/>
  <c r="J706"/>
  <c r="I706"/>
  <c r="H706" s="1"/>
  <c r="H705" s="1"/>
  <c r="H704" s="1"/>
  <c r="H703" s="1"/>
  <c r="K702"/>
  <c r="K701" s="1"/>
  <c r="J702"/>
  <c r="I702"/>
  <c r="H702"/>
  <c r="H701" s="1"/>
  <c r="K698"/>
  <c r="J698"/>
  <c r="I698"/>
  <c r="H698"/>
  <c r="H697" s="1"/>
  <c r="K695"/>
  <c r="J695"/>
  <c r="I695"/>
  <c r="H695"/>
  <c r="H694" s="1"/>
  <c r="H693" s="1"/>
  <c r="K691"/>
  <c r="J691"/>
  <c r="I691"/>
  <c r="H691" s="1"/>
  <c r="H690" s="1"/>
  <c r="K688"/>
  <c r="K687" s="1"/>
  <c r="J688"/>
  <c r="J687" s="1"/>
  <c r="I688"/>
  <c r="I687" s="1"/>
  <c r="H688"/>
  <c r="K685"/>
  <c r="K684" s="1"/>
  <c r="J685"/>
  <c r="J684" s="1"/>
  <c r="I685"/>
  <c r="I684" s="1"/>
  <c r="H685"/>
  <c r="K671"/>
  <c r="K668"/>
  <c r="K667" s="1"/>
  <c r="J668"/>
  <c r="J667" s="1"/>
  <c r="I668"/>
  <c r="I667" s="1"/>
  <c r="H668"/>
  <c r="H667" s="1"/>
  <c r="K666"/>
  <c r="J666"/>
  <c r="I666"/>
  <c r="H666"/>
  <c r="J948" l="1"/>
  <c r="J947" s="1"/>
  <c r="I948"/>
  <c r="F56" i="46"/>
  <c r="E57"/>
  <c r="G954" i="43"/>
  <c r="D314" i="45" s="1"/>
  <c r="H953" i="43"/>
  <c r="K928"/>
  <c r="K905"/>
  <c r="G931"/>
  <c r="D13" i="45" s="1"/>
  <c r="H930" i="43"/>
  <c r="H737"/>
  <c r="H736" s="1"/>
  <c r="K737"/>
  <c r="K690"/>
  <c r="I713"/>
  <c r="G792"/>
  <c r="G691"/>
  <c r="D213" i="45" s="1"/>
  <c r="G668" i="43"/>
  <c r="J887"/>
  <c r="J710"/>
  <c r="J709" s="1"/>
  <c r="G750"/>
  <c r="K749" s="1"/>
  <c r="J749" s="1"/>
  <c r="I749" s="1"/>
  <c r="G795"/>
  <c r="K794" s="1"/>
  <c r="J794" s="1"/>
  <c r="I794" s="1"/>
  <c r="H794" s="1"/>
  <c r="G794" s="1"/>
  <c r="G871"/>
  <c r="K870" s="1"/>
  <c r="J870" s="1"/>
  <c r="I870" s="1"/>
  <c r="J690"/>
  <c r="I690" s="1"/>
  <c r="I791"/>
  <c r="G899"/>
  <c r="K898" s="1"/>
  <c r="J898" s="1"/>
  <c r="I898" s="1"/>
  <c r="H898" s="1"/>
  <c r="G898" s="1"/>
  <c r="K897" s="1"/>
  <c r="G714"/>
  <c r="I741"/>
  <c r="G848"/>
  <c r="I887"/>
  <c r="I737"/>
  <c r="K670"/>
  <c r="G685"/>
  <c r="J701"/>
  <c r="I701" s="1"/>
  <c r="G701" s="1"/>
  <c r="K700" s="1"/>
  <c r="J700" s="1"/>
  <c r="I700" s="1"/>
  <c r="H713"/>
  <c r="H712" s="1"/>
  <c r="G738"/>
  <c r="G743"/>
  <c r="H749"/>
  <c r="G762"/>
  <c r="K761" s="1"/>
  <c r="J761" s="1"/>
  <c r="G790"/>
  <c r="K789" s="1"/>
  <c r="J789" s="1"/>
  <c r="I789" s="1"/>
  <c r="G789" s="1"/>
  <c r="K788" s="1"/>
  <c r="K787" s="1"/>
  <c r="H791"/>
  <c r="G791" s="1"/>
  <c r="I847"/>
  <c r="G888"/>
  <c r="I905"/>
  <c r="G918"/>
  <c r="G711"/>
  <c r="G742"/>
  <c r="G797"/>
  <c r="K796" s="1"/>
  <c r="J796" s="1"/>
  <c r="I796" s="1"/>
  <c r="G820"/>
  <c r="J855"/>
  <c r="J854" s="1"/>
  <c r="J858"/>
  <c r="H870"/>
  <c r="H869" s="1"/>
  <c r="G766"/>
  <c r="G801"/>
  <c r="G852"/>
  <c r="K851" s="1"/>
  <c r="J851" s="1"/>
  <c r="I851" s="1"/>
  <c r="G856"/>
  <c r="G859"/>
  <c r="G868"/>
  <c r="K867" s="1"/>
  <c r="H887"/>
  <c r="H886" s="1"/>
  <c r="H885" s="1"/>
  <c r="H917"/>
  <c r="H761"/>
  <c r="I760"/>
  <c r="I759" s="1"/>
  <c r="H684"/>
  <c r="H683" s="1"/>
  <c r="G702"/>
  <c r="I710"/>
  <c r="G721"/>
  <c r="G735"/>
  <c r="G755"/>
  <c r="G754" s="1"/>
  <c r="G785"/>
  <c r="I787"/>
  <c r="G844"/>
  <c r="K843" s="1"/>
  <c r="J843" s="1"/>
  <c r="I843" s="1"/>
  <c r="H847"/>
  <c r="H851"/>
  <c r="I855"/>
  <c r="I858"/>
  <c r="I867"/>
  <c r="K917"/>
  <c r="J737"/>
  <c r="G695"/>
  <c r="K694" s="1"/>
  <c r="J694" s="1"/>
  <c r="I694" s="1"/>
  <c r="G694" s="1"/>
  <c r="K693" s="1"/>
  <c r="I765"/>
  <c r="G765" s="1"/>
  <c r="K764" s="1"/>
  <c r="H796"/>
  <c r="K819"/>
  <c r="J819" s="1"/>
  <c r="I819" s="1"/>
  <c r="G819" s="1"/>
  <c r="K818" s="1"/>
  <c r="G838"/>
  <c r="J840"/>
  <c r="I840" s="1"/>
  <c r="G688"/>
  <c r="G698"/>
  <c r="K697" s="1"/>
  <c r="J697" s="1"/>
  <c r="I697" s="1"/>
  <c r="G697" s="1"/>
  <c r="K696" s="1"/>
  <c r="J696" s="1"/>
  <c r="I696" s="1"/>
  <c r="G731"/>
  <c r="G739"/>
  <c r="H741"/>
  <c r="J754"/>
  <c r="K784"/>
  <c r="J784" s="1"/>
  <c r="I784" s="1"/>
  <c r="G784" s="1"/>
  <c r="K783" s="1"/>
  <c r="J783" s="1"/>
  <c r="I783" s="1"/>
  <c r="I807"/>
  <c r="I804" s="1"/>
  <c r="G841"/>
  <c r="H843"/>
  <c r="G895"/>
  <c r="K894" s="1"/>
  <c r="J894" s="1"/>
  <c r="I894" s="1"/>
  <c r="G894" s="1"/>
  <c r="K893" s="1"/>
  <c r="J893" s="1"/>
  <c r="I893" s="1"/>
  <c r="I1039"/>
  <c r="I1038" s="1"/>
  <c r="J1038"/>
  <c r="H1038"/>
  <c r="J717"/>
  <c r="G717" s="1"/>
  <c r="G716" s="1"/>
  <c r="K715" s="1"/>
  <c r="H687"/>
  <c r="G687" s="1"/>
  <c r="K686" s="1"/>
  <c r="H710"/>
  <c r="H709" s="1"/>
  <c r="H906"/>
  <c r="J909"/>
  <c r="G955"/>
  <c r="H771"/>
  <c r="H840"/>
  <c r="H839" s="1"/>
  <c r="H855"/>
  <c r="H854" s="1"/>
  <c r="H858"/>
  <c r="H857" s="1"/>
  <c r="H867"/>
  <c r="H729"/>
  <c r="G734"/>
  <c r="K733" s="1"/>
  <c r="J733" s="1"/>
  <c r="I733" s="1"/>
  <c r="G733" s="1"/>
  <c r="K732" s="1"/>
  <c r="J732" s="1"/>
  <c r="H818"/>
  <c r="G837"/>
  <c r="K836" s="1"/>
  <c r="J836" s="1"/>
  <c r="I836" s="1"/>
  <c r="H893"/>
  <c r="H889" s="1"/>
  <c r="H836"/>
  <c r="G667"/>
  <c r="H696"/>
  <c r="H692" s="1"/>
  <c r="H700"/>
  <c r="H699" s="1"/>
  <c r="H718"/>
  <c r="G720"/>
  <c r="K719" s="1"/>
  <c r="J719" s="1"/>
  <c r="I719" s="1"/>
  <c r="G719" s="1"/>
  <c r="K718" s="1"/>
  <c r="J718" s="1"/>
  <c r="I718" s="1"/>
  <c r="H753"/>
  <c r="H756"/>
  <c r="H783"/>
  <c r="H872"/>
  <c r="J686"/>
  <c r="I686" s="1"/>
  <c r="J866"/>
  <c r="F52" i="46"/>
  <c r="J1004" i="43"/>
  <c r="K753"/>
  <c r="G977"/>
  <c r="G666"/>
  <c r="K665" s="1"/>
  <c r="J665"/>
  <c r="I665"/>
  <c r="H665"/>
  <c r="I56" i="46" l="1"/>
  <c r="H56" s="1"/>
  <c r="E56"/>
  <c r="J764" i="43"/>
  <c r="D313" i="45"/>
  <c r="D312" s="1"/>
  <c r="G953" i="43"/>
  <c r="H952"/>
  <c r="H948" s="1"/>
  <c r="G741"/>
  <c r="K740" s="1"/>
  <c r="J740" s="1"/>
  <c r="I740" s="1"/>
  <c r="D12" i="45"/>
  <c r="G930" i="43"/>
  <c r="H929"/>
  <c r="G929" s="1"/>
  <c r="J928"/>
  <c r="I928" s="1"/>
  <c r="J897"/>
  <c r="I897" s="1"/>
  <c r="K896"/>
  <c r="H897"/>
  <c r="J716"/>
  <c r="I716" s="1"/>
  <c r="G737"/>
  <c r="K736" s="1"/>
  <c r="J736" s="1"/>
  <c r="I736" s="1"/>
  <c r="G736" s="1"/>
  <c r="I793"/>
  <c r="G793" s="1"/>
  <c r="G690"/>
  <c r="K689" s="1"/>
  <c r="J689" s="1"/>
  <c r="I689" s="1"/>
  <c r="H689" s="1"/>
  <c r="G689" s="1"/>
  <c r="H740"/>
  <c r="G870"/>
  <c r="K869" s="1"/>
  <c r="J869" s="1"/>
  <c r="I869" s="1"/>
  <c r="G869" s="1"/>
  <c r="G796"/>
  <c r="G917"/>
  <c r="K916" s="1"/>
  <c r="J916" s="1"/>
  <c r="I916" s="1"/>
  <c r="H916" s="1"/>
  <c r="G916" s="1"/>
  <c r="K915" s="1"/>
  <c r="J915" s="1"/>
  <c r="I915" s="1"/>
  <c r="H915" s="1"/>
  <c r="G915" s="1"/>
  <c r="K909" s="1"/>
  <c r="G749"/>
  <c r="K748" s="1"/>
  <c r="J748" s="1"/>
  <c r="I748" s="1"/>
  <c r="D212" i="45"/>
  <c r="D211" s="1"/>
  <c r="D210" s="1"/>
  <c r="D209" s="1"/>
  <c r="D208" s="1"/>
  <c r="D207" s="1"/>
  <c r="D206" s="1"/>
  <c r="D205" s="1"/>
  <c r="I866" i="43"/>
  <c r="H786"/>
  <c r="H782" s="1"/>
  <c r="G851"/>
  <c r="K850" s="1"/>
  <c r="J850" s="1"/>
  <c r="I850" s="1"/>
  <c r="G710"/>
  <c r="K709" s="1"/>
  <c r="G761"/>
  <c r="K760" s="1"/>
  <c r="J760" s="1"/>
  <c r="G887"/>
  <c r="K886" s="1"/>
  <c r="J886" s="1"/>
  <c r="I886" s="1"/>
  <c r="G886" s="1"/>
  <c r="K885" s="1"/>
  <c r="J885" s="1"/>
  <c r="I885" s="1"/>
  <c r="G885" s="1"/>
  <c r="K884" s="1"/>
  <c r="D285" i="45"/>
  <c r="D284" s="1"/>
  <c r="D283" s="1"/>
  <c r="D282" s="1"/>
  <c r="H853" i="43"/>
  <c r="G713"/>
  <c r="K712" s="1"/>
  <c r="J712" s="1"/>
  <c r="I712" s="1"/>
  <c r="G712" s="1"/>
  <c r="H748"/>
  <c r="H747" s="1"/>
  <c r="G847"/>
  <c r="K846" s="1"/>
  <c r="J846" s="1"/>
  <c r="I846" s="1"/>
  <c r="G867"/>
  <c r="K866" s="1"/>
  <c r="H760"/>
  <c r="H759" s="1"/>
  <c r="G858"/>
  <c r="K857" s="1"/>
  <c r="J857" s="1"/>
  <c r="I857" s="1"/>
  <c r="G857" s="1"/>
  <c r="J715"/>
  <c r="I715" s="1"/>
  <c r="H715" s="1"/>
  <c r="G715" s="1"/>
  <c r="H686"/>
  <c r="G686" s="1"/>
  <c r="K692"/>
  <c r="G843"/>
  <c r="K842" s="1"/>
  <c r="J842" s="1"/>
  <c r="I842" s="1"/>
  <c r="G684"/>
  <c r="K683" s="1"/>
  <c r="J683" s="1"/>
  <c r="I683" s="1"/>
  <c r="G683" s="1"/>
  <c r="K682" s="1"/>
  <c r="J693"/>
  <c r="I693" s="1"/>
  <c r="I692" s="1"/>
  <c r="H842"/>
  <c r="H835" s="1"/>
  <c r="G840"/>
  <c r="K839" s="1"/>
  <c r="J839" s="1"/>
  <c r="G893"/>
  <c r="K892" s="1"/>
  <c r="G892" s="1"/>
  <c r="K891" s="1"/>
  <c r="J891" s="1"/>
  <c r="I891" s="1"/>
  <c r="G891" s="1"/>
  <c r="K890" s="1"/>
  <c r="K889" s="1"/>
  <c r="G783"/>
  <c r="G855"/>
  <c r="K854" s="1"/>
  <c r="H850"/>
  <c r="G696"/>
  <c r="H846"/>
  <c r="H845" s="1"/>
  <c r="G787"/>
  <c r="K786" s="1"/>
  <c r="J786" s="1"/>
  <c r="I786" s="1"/>
  <c r="H866"/>
  <c r="H865" s="1"/>
  <c r="G1039"/>
  <c r="K1038" s="1"/>
  <c r="K1037" s="1"/>
  <c r="J818"/>
  <c r="I818" s="1"/>
  <c r="G818" s="1"/>
  <c r="J817"/>
  <c r="G718"/>
  <c r="I754"/>
  <c r="I753" s="1"/>
  <c r="J753"/>
  <c r="G700"/>
  <c r="K699" s="1"/>
  <c r="J699" s="1"/>
  <c r="I699" s="1"/>
  <c r="G699" s="1"/>
  <c r="H1037"/>
  <c r="H55" i="46"/>
  <c r="J1037" i="43"/>
  <c r="G836"/>
  <c r="I1037"/>
  <c r="G55" i="46"/>
  <c r="F55" s="1"/>
  <c r="I909" i="43"/>
  <c r="H905"/>
  <c r="G906"/>
  <c r="G788"/>
  <c r="I732"/>
  <c r="H732" s="1"/>
  <c r="G732" s="1"/>
  <c r="J730"/>
  <c r="G730" s="1"/>
  <c r="K729" s="1"/>
  <c r="J682"/>
  <c r="J1033"/>
  <c r="I947"/>
  <c r="G665"/>
  <c r="K664" s="1"/>
  <c r="J664" s="1"/>
  <c r="I664" s="1"/>
  <c r="I854"/>
  <c r="I709"/>
  <c r="H53" i="46"/>
  <c r="H664" i="43"/>
  <c r="K663"/>
  <c r="K662" s="1"/>
  <c r="J663"/>
  <c r="J662" s="1"/>
  <c r="I663"/>
  <c r="I662" s="1"/>
  <c r="H663"/>
  <c r="H662" s="1"/>
  <c r="H661" s="1"/>
  <c r="K660"/>
  <c r="K659" s="1"/>
  <c r="J660"/>
  <c r="J659" s="1"/>
  <c r="I660"/>
  <c r="I659" s="1"/>
  <c r="H660"/>
  <c r="K656"/>
  <c r="J656"/>
  <c r="H656" s="1"/>
  <c r="K655"/>
  <c r="J655"/>
  <c r="I655" s="1"/>
  <c r="I654" s="1"/>
  <c r="K648"/>
  <c r="K647" s="1"/>
  <c r="J648"/>
  <c r="J647" s="1"/>
  <c r="I648"/>
  <c r="H648" s="1"/>
  <c r="H647" s="1"/>
  <c r="H646" s="1"/>
  <c r="K645"/>
  <c r="K644" s="1"/>
  <c r="J645"/>
  <c r="J644" s="1"/>
  <c r="I645"/>
  <c r="H645" s="1"/>
  <c r="H644" s="1"/>
  <c r="K642"/>
  <c r="K641" s="1"/>
  <c r="J642"/>
  <c r="J641" s="1"/>
  <c r="I642"/>
  <c r="H642" s="1"/>
  <c r="K639"/>
  <c r="J639"/>
  <c r="I639"/>
  <c r="H639" s="1"/>
  <c r="H638" s="1"/>
  <c r="H637" s="1"/>
  <c r="K636"/>
  <c r="K635" s="1"/>
  <c r="J636"/>
  <c r="J635" s="1"/>
  <c r="I636"/>
  <c r="H636" s="1"/>
  <c r="K629"/>
  <c r="K628" s="1"/>
  <c r="J629"/>
  <c r="J628" s="1"/>
  <c r="I629"/>
  <c r="H629" s="1"/>
  <c r="K626"/>
  <c r="K625" s="1"/>
  <c r="J623" s="1"/>
  <c r="J626"/>
  <c r="I626"/>
  <c r="H626"/>
  <c r="K622"/>
  <c r="J622"/>
  <c r="I622"/>
  <c r="H622"/>
  <c r="K615"/>
  <c r="J615" s="1"/>
  <c r="I615"/>
  <c r="H615"/>
  <c r="K728" l="1"/>
  <c r="I764"/>
  <c r="G952"/>
  <c r="H928"/>
  <c r="H927" s="1"/>
  <c r="G897"/>
  <c r="K853"/>
  <c r="G786"/>
  <c r="G740"/>
  <c r="J853"/>
  <c r="I865"/>
  <c r="G656"/>
  <c r="J865"/>
  <c r="G1038"/>
  <c r="G693"/>
  <c r="K865"/>
  <c r="K835"/>
  <c r="G660"/>
  <c r="J625"/>
  <c r="I623" s="1"/>
  <c r="I641"/>
  <c r="I640" s="1"/>
  <c r="G748"/>
  <c r="K747" s="1"/>
  <c r="I628"/>
  <c r="I625"/>
  <c r="J692"/>
  <c r="G692" s="1"/>
  <c r="J890"/>
  <c r="I890" s="1"/>
  <c r="G890" s="1"/>
  <c r="G760"/>
  <c r="K759" s="1"/>
  <c r="J759" s="1"/>
  <c r="G759" s="1"/>
  <c r="K758" s="1"/>
  <c r="G758" s="1"/>
  <c r="G629"/>
  <c r="G636"/>
  <c r="I635"/>
  <c r="I647"/>
  <c r="I646" s="1"/>
  <c r="H654"/>
  <c r="H653" s="1"/>
  <c r="H652" s="1"/>
  <c r="I644"/>
  <c r="G644" s="1"/>
  <c r="K643" s="1"/>
  <c r="J643" s="1"/>
  <c r="I643" s="1"/>
  <c r="G626"/>
  <c r="H628"/>
  <c r="H627" s="1"/>
  <c r="H635"/>
  <c r="H634" s="1"/>
  <c r="K708"/>
  <c r="I55" i="46"/>
  <c r="E55" s="1"/>
  <c r="I54" s="1"/>
  <c r="H54" s="1"/>
  <c r="G54" s="1"/>
  <c r="J708" i="43"/>
  <c r="K677"/>
  <c r="K782"/>
  <c r="J782" s="1"/>
  <c r="I782" s="1"/>
  <c r="G782" s="1"/>
  <c r="K781" s="1"/>
  <c r="G639"/>
  <c r="K638" s="1"/>
  <c r="J638" s="1"/>
  <c r="I638" s="1"/>
  <c r="G638" s="1"/>
  <c r="K637" s="1"/>
  <c r="J637" s="1"/>
  <c r="I637" s="1"/>
  <c r="G637" s="1"/>
  <c r="G663"/>
  <c r="I677"/>
  <c r="K681"/>
  <c r="G642"/>
  <c r="H708"/>
  <c r="H707" s="1"/>
  <c r="G842"/>
  <c r="J677"/>
  <c r="G866"/>
  <c r="I839"/>
  <c r="J835"/>
  <c r="G1037"/>
  <c r="K1036" s="1"/>
  <c r="G1036" s="1"/>
  <c r="D649" i="45" s="1"/>
  <c r="D648" s="1"/>
  <c r="G846" i="43"/>
  <c r="K845" s="1"/>
  <c r="J845" s="1"/>
  <c r="I845" s="1"/>
  <c r="G845" s="1"/>
  <c r="G753"/>
  <c r="H849"/>
  <c r="G850"/>
  <c r="K849" s="1"/>
  <c r="J849" s="1"/>
  <c r="I849" s="1"/>
  <c r="G664"/>
  <c r="H817"/>
  <c r="H625"/>
  <c r="H621"/>
  <c r="H641"/>
  <c r="H640" s="1"/>
  <c r="G645"/>
  <c r="G648"/>
  <c r="G655"/>
  <c r="K654" s="1"/>
  <c r="J654" s="1"/>
  <c r="J1032"/>
  <c r="F54" i="46"/>
  <c r="J884" i="43"/>
  <c r="K883"/>
  <c r="J729"/>
  <c r="G909"/>
  <c r="K908" s="1"/>
  <c r="G622"/>
  <c r="H659"/>
  <c r="H658" s="1"/>
  <c r="I682"/>
  <c r="H682" s="1"/>
  <c r="J681"/>
  <c r="G905"/>
  <c r="I653"/>
  <c r="I652" s="1"/>
  <c r="H643"/>
  <c r="H781"/>
  <c r="G662"/>
  <c r="K661" s="1"/>
  <c r="J661" s="1"/>
  <c r="I661" s="1"/>
  <c r="G661" s="1"/>
  <c r="I708"/>
  <c r="G709"/>
  <c r="I853"/>
  <c r="G854"/>
  <c r="K816"/>
  <c r="J816" s="1"/>
  <c r="G615"/>
  <c r="I614"/>
  <c r="H614"/>
  <c r="K621" l="1"/>
  <c r="D93" i="45"/>
  <c r="J747" i="43"/>
  <c r="J745"/>
  <c r="J744" s="1"/>
  <c r="J728" s="1"/>
  <c r="D112" i="45"/>
  <c r="K834" i="43"/>
  <c r="G764"/>
  <c r="G647"/>
  <c r="K646" s="1"/>
  <c r="J646" s="1"/>
  <c r="G646" s="1"/>
  <c r="H947"/>
  <c r="G948"/>
  <c r="K947" s="1"/>
  <c r="G928"/>
  <c r="K927" s="1"/>
  <c r="J927" s="1"/>
  <c r="J926" s="1"/>
  <c r="H650"/>
  <c r="J621"/>
  <c r="K620"/>
  <c r="G624"/>
  <c r="H623"/>
  <c r="I927"/>
  <c r="H926"/>
  <c r="I781"/>
  <c r="G654"/>
  <c r="K653" s="1"/>
  <c r="J653" s="1"/>
  <c r="G653" s="1"/>
  <c r="K652" s="1"/>
  <c r="I889"/>
  <c r="G628"/>
  <c r="K627" s="1"/>
  <c r="J627" s="1"/>
  <c r="I627" s="1"/>
  <c r="G627" s="1"/>
  <c r="J889"/>
  <c r="G865"/>
  <c r="G635"/>
  <c r="K634" s="1"/>
  <c r="I681"/>
  <c r="J781"/>
  <c r="G625"/>
  <c r="G643"/>
  <c r="G708"/>
  <c r="K707" s="1"/>
  <c r="J707" s="1"/>
  <c r="I707" s="1"/>
  <c r="G707" s="1"/>
  <c r="K706" s="1"/>
  <c r="G706" s="1"/>
  <c r="K705" s="1"/>
  <c r="J705" s="1"/>
  <c r="I705" s="1"/>
  <c r="G705" s="1"/>
  <c r="K704" s="1"/>
  <c r="J704" s="1"/>
  <c r="I704" s="1"/>
  <c r="G704" s="1"/>
  <c r="K703" s="1"/>
  <c r="J703" s="1"/>
  <c r="I703" s="1"/>
  <c r="G703" s="1"/>
  <c r="K1035"/>
  <c r="G1035" s="1"/>
  <c r="K1034" s="1"/>
  <c r="G1034" s="1"/>
  <c r="D647" i="45" s="1"/>
  <c r="D646" s="1"/>
  <c r="D645" s="1"/>
  <c r="G641" i="43"/>
  <c r="K640" s="1"/>
  <c r="J640" s="1"/>
  <c r="K614"/>
  <c r="J614" s="1"/>
  <c r="G614" s="1"/>
  <c r="K613" s="1"/>
  <c r="G659"/>
  <c r="K658" s="1"/>
  <c r="G849"/>
  <c r="G839"/>
  <c r="I835"/>
  <c r="H816"/>
  <c r="H815" s="1"/>
  <c r="H803" s="1"/>
  <c r="G817"/>
  <c r="E54" i="46"/>
  <c r="D204" i="45"/>
  <c r="H681" i="43"/>
  <c r="G682"/>
  <c r="J1030"/>
  <c r="K757"/>
  <c r="J757" s="1"/>
  <c r="I757" s="1"/>
  <c r="G757"/>
  <c r="D281" i="45"/>
  <c r="D280" s="1"/>
  <c r="D279" s="1"/>
  <c r="D278" s="1"/>
  <c r="D277" s="1"/>
  <c r="D276" s="1"/>
  <c r="D275" s="1"/>
  <c r="D274" s="1"/>
  <c r="D273" s="1"/>
  <c r="I729" i="43"/>
  <c r="G884"/>
  <c r="J883"/>
  <c r="I883" s="1"/>
  <c r="G883" s="1"/>
  <c r="K882" s="1"/>
  <c r="J882" s="1"/>
  <c r="I882" s="1"/>
  <c r="G882" s="1"/>
  <c r="K881" s="1"/>
  <c r="J908"/>
  <c r="K907"/>
  <c r="K904" s="1"/>
  <c r="J815"/>
  <c r="I815" s="1"/>
  <c r="I803" s="1"/>
  <c r="G853"/>
  <c r="H613"/>
  <c r="H612" s="1"/>
  <c r="G729" l="1"/>
  <c r="I747"/>
  <c r="I745"/>
  <c r="I744" s="1"/>
  <c r="I728" s="1"/>
  <c r="J613"/>
  <c r="K612"/>
  <c r="J658"/>
  <c r="G835"/>
  <c r="F51" i="46"/>
  <c r="G947" i="43"/>
  <c r="G927"/>
  <c r="K926" s="1"/>
  <c r="K925" s="1"/>
  <c r="J634"/>
  <c r="K633"/>
  <c r="J652"/>
  <c r="J650"/>
  <c r="J649" s="1"/>
  <c r="H649"/>
  <c r="H633" s="1"/>
  <c r="H632" s="1"/>
  <c r="I621"/>
  <c r="J620"/>
  <c r="G623"/>
  <c r="H620"/>
  <c r="H619" s="1"/>
  <c r="H925"/>
  <c r="F48" i="46"/>
  <c r="H48"/>
  <c r="J925" i="43"/>
  <c r="H1024"/>
  <c r="H1023" s="1"/>
  <c r="H1004" s="1"/>
  <c r="I926"/>
  <c r="G889"/>
  <c r="G781"/>
  <c r="G640"/>
  <c r="K1033"/>
  <c r="K1032" s="1"/>
  <c r="G1032" s="1"/>
  <c r="K1031" s="1"/>
  <c r="G681"/>
  <c r="K680" s="1"/>
  <c r="K679" s="1"/>
  <c r="G816"/>
  <c r="K815" s="1"/>
  <c r="G815" s="1"/>
  <c r="K808" s="1"/>
  <c r="G808" s="1"/>
  <c r="D107" i="45"/>
  <c r="D106" s="1"/>
  <c r="D203"/>
  <c r="K756" i="43"/>
  <c r="J1025"/>
  <c r="I1025" s="1"/>
  <c r="K903"/>
  <c r="I908"/>
  <c r="J907"/>
  <c r="J904" s="1"/>
  <c r="J881"/>
  <c r="J727"/>
  <c r="D272" i="45"/>
  <c r="D271" s="1"/>
  <c r="J680" i="43"/>
  <c r="H50" i="46"/>
  <c r="G50" s="1"/>
  <c r="I611" i="43"/>
  <c r="H611" s="1"/>
  <c r="H610" s="1"/>
  <c r="H609" s="1"/>
  <c r="J605"/>
  <c r="J604" s="1"/>
  <c r="I605"/>
  <c r="H605" s="1"/>
  <c r="H604" s="1"/>
  <c r="K602"/>
  <c r="K601" s="1"/>
  <c r="J602"/>
  <c r="J601" s="1"/>
  <c r="I602"/>
  <c r="H602" s="1"/>
  <c r="H601" s="1"/>
  <c r="G747" l="1"/>
  <c r="I613"/>
  <c r="J612"/>
  <c r="I658"/>
  <c r="G926"/>
  <c r="I48" i="46"/>
  <c r="I47" s="1"/>
  <c r="H47" s="1"/>
  <c r="I634" i="43"/>
  <c r="J633"/>
  <c r="G652"/>
  <c r="I620"/>
  <c r="G620" s="1"/>
  <c r="K619" s="1"/>
  <c r="J619" s="1"/>
  <c r="I619" s="1"/>
  <c r="G619" s="1"/>
  <c r="G621"/>
  <c r="I925"/>
  <c r="G925" s="1"/>
  <c r="K924" s="1"/>
  <c r="G48" i="46"/>
  <c r="H940" i="43"/>
  <c r="F53" i="46"/>
  <c r="F47"/>
  <c r="G1033" i="43"/>
  <c r="K807"/>
  <c r="I601"/>
  <c r="I727"/>
  <c r="G602"/>
  <c r="K1030"/>
  <c r="G1031"/>
  <c r="D644" i="45" s="1"/>
  <c r="D643" s="1"/>
  <c r="D638" s="1"/>
  <c r="I604" i="43"/>
  <c r="D270" i="45"/>
  <c r="D269" s="1"/>
  <c r="D268" s="1"/>
  <c r="D267" s="1"/>
  <c r="D266" s="1"/>
  <c r="D265" s="1"/>
  <c r="D264" s="1"/>
  <c r="D258" s="1"/>
  <c r="I907" i="43"/>
  <c r="I904" s="1"/>
  <c r="J903"/>
  <c r="H908"/>
  <c r="G908" s="1"/>
  <c r="D257" i="45" s="1"/>
  <c r="J756" i="43"/>
  <c r="I756" s="1"/>
  <c r="G756" s="1"/>
  <c r="K752"/>
  <c r="I680"/>
  <c r="J679"/>
  <c r="I881"/>
  <c r="G881" s="1"/>
  <c r="J803"/>
  <c r="H603"/>
  <c r="F50" i="46"/>
  <c r="G807" i="43" l="1"/>
  <c r="K804"/>
  <c r="G746"/>
  <c r="H745"/>
  <c r="I612"/>
  <c r="G612" s="1"/>
  <c r="K611" s="1"/>
  <c r="J611" s="1"/>
  <c r="G611" s="1"/>
  <c r="K610" s="1"/>
  <c r="J610" s="1"/>
  <c r="I610" s="1"/>
  <c r="G610" s="1"/>
  <c r="K609" s="1"/>
  <c r="J609" s="1"/>
  <c r="I609" s="1"/>
  <c r="G609" s="1"/>
  <c r="K605" s="1"/>
  <c r="G605" s="1"/>
  <c r="G613"/>
  <c r="G658"/>
  <c r="E48" i="46"/>
  <c r="G601" i="43"/>
  <c r="H600"/>
  <c r="G634"/>
  <c r="I650"/>
  <c r="G651"/>
  <c r="D59" i="45" s="1"/>
  <c r="K923" i="43"/>
  <c r="J923" s="1"/>
  <c r="I923" s="1"/>
  <c r="G923" s="1"/>
  <c r="K922" s="1"/>
  <c r="J922" s="1"/>
  <c r="I922" s="1"/>
  <c r="G922" s="1"/>
  <c r="K921" s="1"/>
  <c r="J921" s="1"/>
  <c r="I921" s="1"/>
  <c r="G921" s="1"/>
  <c r="K920" s="1"/>
  <c r="J920" s="1"/>
  <c r="I920" s="1"/>
  <c r="G920" s="1"/>
  <c r="K919" s="1"/>
  <c r="J919" s="1"/>
  <c r="I919" s="1"/>
  <c r="G919" s="1"/>
  <c r="G924"/>
  <c r="G47" i="46"/>
  <c r="E47" s="1"/>
  <c r="K1025" i="43"/>
  <c r="G1025" s="1"/>
  <c r="K1024" s="1"/>
  <c r="I1024" s="1"/>
  <c r="G1030"/>
  <c r="J752"/>
  <c r="I752" s="1"/>
  <c r="H752" s="1"/>
  <c r="H751" s="1"/>
  <c r="G804"/>
  <c r="H680"/>
  <c r="I679"/>
  <c r="I678" s="1"/>
  <c r="I903"/>
  <c r="I901"/>
  <c r="I900" s="1"/>
  <c r="I896" s="1"/>
  <c r="D256" i="45"/>
  <c r="D255" s="1"/>
  <c r="H907" i="43"/>
  <c r="H904" s="1"/>
  <c r="F49" i="46"/>
  <c r="H802" i="43"/>
  <c r="K803" l="1"/>
  <c r="K604"/>
  <c r="G604" s="1"/>
  <c r="K603" s="1"/>
  <c r="K600" s="1"/>
  <c r="H599"/>
  <c r="H598" s="1"/>
  <c r="D132" i="45"/>
  <c r="D131" s="1"/>
  <c r="D130" s="1"/>
  <c r="G745" i="43"/>
  <c r="H744"/>
  <c r="J603"/>
  <c r="D58" i="45"/>
  <c r="D57" s="1"/>
  <c r="I46" i="46"/>
  <c r="H46" s="1"/>
  <c r="G46" s="1"/>
  <c r="E46" s="1"/>
  <c r="I649" i="43"/>
  <c r="G650"/>
  <c r="G802"/>
  <c r="G803"/>
  <c r="G752"/>
  <c r="K751" s="1"/>
  <c r="I1023"/>
  <c r="G1024"/>
  <c r="K1023" s="1"/>
  <c r="K1004" s="1"/>
  <c r="I53" i="46" s="1"/>
  <c r="H679" i="43"/>
  <c r="G679" s="1"/>
  <c r="K678" s="1"/>
  <c r="J678" s="1"/>
  <c r="G680"/>
  <c r="D202" i="45" s="1"/>
  <c r="H800" i="43"/>
  <c r="H903"/>
  <c r="G907"/>
  <c r="D254" i="45"/>
  <c r="D253" s="1"/>
  <c r="J751" i="43"/>
  <c r="I751" s="1"/>
  <c r="J595"/>
  <c r="I595" s="1"/>
  <c r="H595" s="1"/>
  <c r="K594"/>
  <c r="J594"/>
  <c r="I594"/>
  <c r="H594" s="1"/>
  <c r="K592"/>
  <c r="J592"/>
  <c r="I592"/>
  <c r="H592" s="1"/>
  <c r="J586"/>
  <c r="J585" s="1"/>
  <c r="I586"/>
  <c r="H586" s="1"/>
  <c r="H585" s="1"/>
  <c r="H584" s="1"/>
  <c r="H583" s="1"/>
  <c r="K582"/>
  <c r="K581" s="1"/>
  <c r="J582"/>
  <c r="J581" s="1"/>
  <c r="I582"/>
  <c r="H582" s="1"/>
  <c r="J580"/>
  <c r="J579" s="1"/>
  <c r="I580"/>
  <c r="H580" s="1"/>
  <c r="H579" s="1"/>
  <c r="K578"/>
  <c r="K577" s="1"/>
  <c r="J578"/>
  <c r="I578"/>
  <c r="H578" s="1"/>
  <c r="H577" s="1"/>
  <c r="K573"/>
  <c r="K572" s="1"/>
  <c r="J573"/>
  <c r="I573"/>
  <c r="H573" s="1"/>
  <c r="H572" s="1"/>
  <c r="K570"/>
  <c r="K569" s="1"/>
  <c r="J570"/>
  <c r="I570"/>
  <c r="H570"/>
  <c r="K568"/>
  <c r="K567" s="1"/>
  <c r="J568"/>
  <c r="J567" s="1"/>
  <c r="I568"/>
  <c r="H568" s="1"/>
  <c r="K566"/>
  <c r="K565" s="1"/>
  <c r="J566"/>
  <c r="J565" s="1"/>
  <c r="I566"/>
  <c r="H566" s="1"/>
  <c r="K561"/>
  <c r="J561"/>
  <c r="I561"/>
  <c r="I560" s="1"/>
  <c r="H561"/>
  <c r="K558"/>
  <c r="J558"/>
  <c r="I558"/>
  <c r="H558"/>
  <c r="K555"/>
  <c r="J555"/>
  <c r="I555"/>
  <c r="I554" s="1"/>
  <c r="H555"/>
  <c r="J553"/>
  <c r="J552" s="1"/>
  <c r="I553"/>
  <c r="I552" s="1"/>
  <c r="H553"/>
  <c r="K548"/>
  <c r="J548"/>
  <c r="I548"/>
  <c r="H548"/>
  <c r="H547" s="1"/>
  <c r="K545"/>
  <c r="K544" s="1"/>
  <c r="J545"/>
  <c r="I545"/>
  <c r="H545" s="1"/>
  <c r="H544" s="1"/>
  <c r="K537"/>
  <c r="J537"/>
  <c r="I537"/>
  <c r="H537" s="1"/>
  <c r="J532"/>
  <c r="I532" s="1"/>
  <c r="H532"/>
  <c r="H531" s="1"/>
  <c r="H530" s="1"/>
  <c r="J529"/>
  <c r="I529"/>
  <c r="H529" s="1"/>
  <c r="H528" s="1"/>
  <c r="K521"/>
  <c r="K520" s="1"/>
  <c r="J521"/>
  <c r="I521" s="1"/>
  <c r="H521"/>
  <c r="J519"/>
  <c r="I519"/>
  <c r="H519" s="1"/>
  <c r="H518" s="1"/>
  <c r="J513"/>
  <c r="I513"/>
  <c r="H513"/>
  <c r="H512" s="1"/>
  <c r="H511" s="1"/>
  <c r="K510"/>
  <c r="K509" s="1"/>
  <c r="J510"/>
  <c r="I510"/>
  <c r="H510" s="1"/>
  <c r="K507"/>
  <c r="J507"/>
  <c r="I507"/>
  <c r="H507" s="1"/>
  <c r="K504"/>
  <c r="K503" s="1"/>
  <c r="J504"/>
  <c r="I504" s="1"/>
  <c r="H504"/>
  <c r="H503" s="1"/>
  <c r="H502" s="1"/>
  <c r="K501"/>
  <c r="J501"/>
  <c r="I501"/>
  <c r="I500" s="1"/>
  <c r="H501"/>
  <c r="J499"/>
  <c r="J498" s="1"/>
  <c r="I499"/>
  <c r="I498" s="1"/>
  <c r="H499"/>
  <c r="K495"/>
  <c r="J495"/>
  <c r="J494" s="1"/>
  <c r="J493" s="1"/>
  <c r="I495"/>
  <c r="I494" s="1"/>
  <c r="H495"/>
  <c r="K490"/>
  <c r="J490"/>
  <c r="I490"/>
  <c r="I489" s="1"/>
  <c r="H490"/>
  <c r="K487"/>
  <c r="J487"/>
  <c r="J486" s="1"/>
  <c r="I487"/>
  <c r="H487"/>
  <c r="K484"/>
  <c r="J484"/>
  <c r="I484"/>
  <c r="H484"/>
  <c r="K481"/>
  <c r="J481"/>
  <c r="I481"/>
  <c r="H481"/>
  <c r="H480" s="1"/>
  <c r="H479" s="1"/>
  <c r="J478"/>
  <c r="J477" s="1"/>
  <c r="I478"/>
  <c r="H478" s="1"/>
  <c r="K473"/>
  <c r="J473"/>
  <c r="J472" s="1"/>
  <c r="I473"/>
  <c r="H473"/>
  <c r="K471"/>
  <c r="K470" s="1"/>
  <c r="J471"/>
  <c r="I471"/>
  <c r="H471"/>
  <c r="H470" s="1"/>
  <c r="K468"/>
  <c r="K467" s="1"/>
  <c r="J468"/>
  <c r="J467" s="1"/>
  <c r="I468"/>
  <c r="I467" s="1"/>
  <c r="H468"/>
  <c r="K466"/>
  <c r="K465" s="1"/>
  <c r="J466"/>
  <c r="I466"/>
  <c r="H466"/>
  <c r="K463"/>
  <c r="J463"/>
  <c r="I463"/>
  <c r="H463"/>
  <c r="H462" s="1"/>
  <c r="K461"/>
  <c r="K460" s="1"/>
  <c r="J461"/>
  <c r="I461" s="1"/>
  <c r="H461"/>
  <c r="K456"/>
  <c r="K455" s="1"/>
  <c r="J456"/>
  <c r="I456"/>
  <c r="H456"/>
  <c r="J451"/>
  <c r="I451"/>
  <c r="H451" s="1"/>
  <c r="J448"/>
  <c r="I448"/>
  <c r="H448"/>
  <c r="H447" s="1"/>
  <c r="K439"/>
  <c r="I439"/>
  <c r="H439"/>
  <c r="K436"/>
  <c r="K435" s="1"/>
  <c r="J436"/>
  <c r="I436"/>
  <c r="H436"/>
  <c r="H435" s="1"/>
  <c r="K433"/>
  <c r="J433"/>
  <c r="I433"/>
  <c r="H433"/>
  <c r="K431"/>
  <c r="K430" s="1"/>
  <c r="J431"/>
  <c r="I431"/>
  <c r="H431"/>
  <c r="K418"/>
  <c r="K417" s="1"/>
  <c r="J418"/>
  <c r="I418"/>
  <c r="I417" s="1"/>
  <c r="H418"/>
  <c r="H417" s="1"/>
  <c r="H416" s="1"/>
  <c r="H415" s="1"/>
  <c r="K414"/>
  <c r="J414"/>
  <c r="J413" s="1"/>
  <c r="I414"/>
  <c r="I413" s="1"/>
  <c r="H414"/>
  <c r="H413" s="1"/>
  <c r="H412" s="1"/>
  <c r="H411" s="1"/>
  <c r="J404"/>
  <c r="J403" s="1"/>
  <c r="H404"/>
  <c r="H403" s="1"/>
  <c r="K401"/>
  <c r="K400" s="1"/>
  <c r="I401"/>
  <c r="I400" s="1"/>
  <c r="K395"/>
  <c r="J395"/>
  <c r="I395"/>
  <c r="H395"/>
  <c r="H394"/>
  <c r="K393"/>
  <c r="J393"/>
  <c r="I393"/>
  <c r="H393" s="1"/>
  <c r="H392" s="1"/>
  <c r="J386"/>
  <c r="J385" s="1"/>
  <c r="H386"/>
  <c r="H385" s="1"/>
  <c r="J383"/>
  <c r="H383"/>
  <c r="H382" s="1"/>
  <c r="J380"/>
  <c r="H380"/>
  <c r="H379" s="1"/>
  <c r="H378" s="1"/>
  <c r="K377"/>
  <c r="J377" s="1"/>
  <c r="I377"/>
  <c r="H377" s="1"/>
  <c r="H376" s="1"/>
  <c r="K373"/>
  <c r="K372" s="1"/>
  <c r="J373"/>
  <c r="J372" s="1"/>
  <c r="I373"/>
  <c r="I372" s="1"/>
  <c r="H373"/>
  <c r="K371"/>
  <c r="K370" s="1"/>
  <c r="J371"/>
  <c r="J370" s="1"/>
  <c r="I371"/>
  <c r="I370" s="1"/>
  <c r="H371"/>
  <c r="H370" s="1"/>
  <c r="K368"/>
  <c r="I368"/>
  <c r="H368" s="1"/>
  <c r="H367" s="1"/>
  <c r="K365"/>
  <c r="J365"/>
  <c r="J364" s="1"/>
  <c r="I365"/>
  <c r="I364" s="1"/>
  <c r="I363" s="1"/>
  <c r="K362"/>
  <c r="J362"/>
  <c r="J361" s="1"/>
  <c r="I362"/>
  <c r="K359"/>
  <c r="K358" s="1"/>
  <c r="J359"/>
  <c r="J358" s="1"/>
  <c r="I359"/>
  <c r="I358" s="1"/>
  <c r="H359"/>
  <c r="K354"/>
  <c r="J354"/>
  <c r="I354"/>
  <c r="H354"/>
  <c r="H353" s="1"/>
  <c r="H352" s="1"/>
  <c r="H351" s="1"/>
  <c r="K350"/>
  <c r="J350"/>
  <c r="I350" s="1"/>
  <c r="H350" s="1"/>
  <c r="H349" s="1"/>
  <c r="H348" s="1"/>
  <c r="H347" s="1"/>
  <c r="H346"/>
  <c r="G346" s="1"/>
  <c r="K345"/>
  <c r="J345"/>
  <c r="I345"/>
  <c r="H344"/>
  <c r="G344" s="1"/>
  <c r="K343"/>
  <c r="J343"/>
  <c r="I343"/>
  <c r="J341"/>
  <c r="K340"/>
  <c r="K599" l="1"/>
  <c r="K598" s="1"/>
  <c r="G744"/>
  <c r="H728"/>
  <c r="I603"/>
  <c r="J600"/>
  <c r="G649"/>
  <c r="I633"/>
  <c r="G633" s="1"/>
  <c r="K632" s="1"/>
  <c r="J632" s="1"/>
  <c r="I632" s="1"/>
  <c r="G632" s="1"/>
  <c r="H432"/>
  <c r="D248" i="45"/>
  <c r="D247" s="1"/>
  <c r="D246" s="1"/>
  <c r="D244" s="1"/>
  <c r="D243" s="1"/>
  <c r="D242" s="1"/>
  <c r="D241" s="1"/>
  <c r="D240" s="1"/>
  <c r="D239" s="1"/>
  <c r="D238" s="1"/>
  <c r="D237" s="1"/>
  <c r="D236" s="1"/>
  <c r="D235" s="1"/>
  <c r="D234" s="1"/>
  <c r="D233" s="1"/>
  <c r="D232" s="1"/>
  <c r="D231" s="1"/>
  <c r="D230" s="1"/>
  <c r="D252"/>
  <c r="H901" i="43"/>
  <c r="G751"/>
  <c r="I376"/>
  <c r="G461"/>
  <c r="I477"/>
  <c r="G395"/>
  <c r="G418"/>
  <c r="G466"/>
  <c r="G521"/>
  <c r="G510"/>
  <c r="H520"/>
  <c r="I567"/>
  <c r="G501"/>
  <c r="K500" s="1"/>
  <c r="J500" s="1"/>
  <c r="J497" s="1"/>
  <c r="J557"/>
  <c r="J376"/>
  <c r="K376"/>
  <c r="G373"/>
  <c r="G377"/>
  <c r="J435"/>
  <c r="I486"/>
  <c r="H486" s="1"/>
  <c r="H485" s="1"/>
  <c r="J509"/>
  <c r="I509" s="1"/>
  <c r="H554"/>
  <c r="I572"/>
  <c r="G578"/>
  <c r="H477"/>
  <c r="H476" s="1"/>
  <c r="I565"/>
  <c r="J417"/>
  <c r="G417" s="1"/>
  <c r="K416" s="1"/>
  <c r="J416" s="1"/>
  <c r="I416" s="1"/>
  <c r="G416" s="1"/>
  <c r="K415" s="1"/>
  <c r="J415" s="1"/>
  <c r="I415" s="1"/>
  <c r="G415" s="1"/>
  <c r="H345"/>
  <c r="G345" s="1"/>
  <c r="G359"/>
  <c r="H489"/>
  <c r="G537"/>
  <c r="K536" s="1"/>
  <c r="J560"/>
  <c r="J559" s="1"/>
  <c r="I559" s="1"/>
  <c r="G566"/>
  <c r="G573"/>
  <c r="G594"/>
  <c r="H593"/>
  <c r="J460"/>
  <c r="I460" s="1"/>
  <c r="G481"/>
  <c r="K480" s="1"/>
  <c r="J480" s="1"/>
  <c r="I480" s="1"/>
  <c r="G480" s="1"/>
  <c r="K479" s="1"/>
  <c r="J479" s="1"/>
  <c r="I479" s="1"/>
  <c r="G479" s="1"/>
  <c r="K478" s="1"/>
  <c r="G478" s="1"/>
  <c r="K361"/>
  <c r="G433"/>
  <c r="I435"/>
  <c r="H465"/>
  <c r="G471"/>
  <c r="G545"/>
  <c r="G555"/>
  <c r="D348" i="45" s="1"/>
  <c r="D347" s="1"/>
  <c r="I557" i="43"/>
  <c r="H557" s="1"/>
  <c r="G570"/>
  <c r="G592"/>
  <c r="K591" s="1"/>
  <c r="J591" s="1"/>
  <c r="I591" s="1"/>
  <c r="J503"/>
  <c r="I503" s="1"/>
  <c r="G503" s="1"/>
  <c r="K502" s="1"/>
  <c r="J520"/>
  <c r="I520" s="1"/>
  <c r="H560"/>
  <c r="H559" s="1"/>
  <c r="G568"/>
  <c r="G582"/>
  <c r="I585"/>
  <c r="K369"/>
  <c r="I880"/>
  <c r="I369"/>
  <c r="J342"/>
  <c r="J369"/>
  <c r="H517"/>
  <c r="K342"/>
  <c r="H678"/>
  <c r="H677" s="1"/>
  <c r="H343"/>
  <c r="G343" s="1"/>
  <c r="I342"/>
  <c r="G393"/>
  <c r="K392" s="1"/>
  <c r="J392" s="1"/>
  <c r="I392" s="1"/>
  <c r="G392" s="1"/>
  <c r="K391" s="1"/>
  <c r="G414"/>
  <c r="K413" s="1"/>
  <c r="G413" s="1"/>
  <c r="K412" s="1"/>
  <c r="J412" s="1"/>
  <c r="I412" s="1"/>
  <c r="I411" s="1"/>
  <c r="G431"/>
  <c r="G456"/>
  <c r="H460"/>
  <c r="J465"/>
  <c r="I465" s="1"/>
  <c r="J470"/>
  <c r="I470" s="1"/>
  <c r="G470" s="1"/>
  <c r="G490"/>
  <c r="H506"/>
  <c r="H505" s="1"/>
  <c r="G558"/>
  <c r="H565"/>
  <c r="H567"/>
  <c r="H569"/>
  <c r="I579"/>
  <c r="I581"/>
  <c r="G350"/>
  <c r="D448" i="45" s="1"/>
  <c r="D447" s="1"/>
  <c r="D446" s="1"/>
  <c r="D445" s="1"/>
  <c r="D444" s="1"/>
  <c r="G354" i="43"/>
  <c r="H358"/>
  <c r="G358" s="1"/>
  <c r="K357" s="1"/>
  <c r="J357" s="1"/>
  <c r="I357" s="1"/>
  <c r="I367"/>
  <c r="G371"/>
  <c r="H372"/>
  <c r="G372" s="1"/>
  <c r="K432"/>
  <c r="J432" s="1"/>
  <c r="G436"/>
  <c r="D296" i="45" s="1"/>
  <c r="I472" i="43"/>
  <c r="H483"/>
  <c r="H482" s="1"/>
  <c r="G504"/>
  <c r="I506"/>
  <c r="I505" s="1"/>
  <c r="H509"/>
  <c r="H536"/>
  <c r="H535" s="1"/>
  <c r="G548"/>
  <c r="K547" s="1"/>
  <c r="J547" s="1"/>
  <c r="I547" s="1"/>
  <c r="G547" s="1"/>
  <c r="K546" s="1"/>
  <c r="J546" s="1"/>
  <c r="I546" s="1"/>
  <c r="H546" s="1"/>
  <c r="G546" s="1"/>
  <c r="H552"/>
  <c r="J593"/>
  <c r="I593" s="1"/>
  <c r="G1023"/>
  <c r="I1004"/>
  <c r="H591"/>
  <c r="G394"/>
  <c r="J430"/>
  <c r="I430" s="1"/>
  <c r="J455"/>
  <c r="I455" s="1"/>
  <c r="G468"/>
  <c r="G487"/>
  <c r="D357" i="45" s="1"/>
  <c r="D356" s="1"/>
  <c r="D355" s="1"/>
  <c r="G495" i="43"/>
  <c r="K494" s="1"/>
  <c r="H498"/>
  <c r="I497"/>
  <c r="J569"/>
  <c r="I569" s="1"/>
  <c r="K564"/>
  <c r="G341"/>
  <c r="H362"/>
  <c r="I386"/>
  <c r="H401"/>
  <c r="I404"/>
  <c r="J439"/>
  <c r="D758" i="45"/>
  <c r="D757" s="1"/>
  <c r="J1002" i="43"/>
  <c r="J1001" s="1"/>
  <c r="G800"/>
  <c r="K799" s="1"/>
  <c r="J799" s="1"/>
  <c r="I799" s="1"/>
  <c r="H799"/>
  <c r="D201" i="45"/>
  <c r="D200" s="1"/>
  <c r="D199" s="1"/>
  <c r="H430" i="43"/>
  <c r="I432"/>
  <c r="H434"/>
  <c r="H450"/>
  <c r="H449" s="1"/>
  <c r="H455"/>
  <c r="H454" s="1"/>
  <c r="H453" s="1"/>
  <c r="H452" s="1"/>
  <c r="H365"/>
  <c r="J368"/>
  <c r="I380"/>
  <c r="I383"/>
  <c r="J401"/>
  <c r="G904"/>
  <c r="I361"/>
  <c r="G463"/>
  <c r="K462" s="1"/>
  <c r="J462" s="1"/>
  <c r="I462" s="1"/>
  <c r="G462" s="1"/>
  <c r="H467"/>
  <c r="H472"/>
  <c r="H469" s="1"/>
  <c r="G473"/>
  <c r="K472" s="1"/>
  <c r="G484"/>
  <c r="K483" s="1"/>
  <c r="H494"/>
  <c r="H500"/>
  <c r="G507"/>
  <c r="K506" s="1"/>
  <c r="J506" s="1"/>
  <c r="J544"/>
  <c r="I544" s="1"/>
  <c r="G544" s="1"/>
  <c r="K543" s="1"/>
  <c r="K557"/>
  <c r="G561"/>
  <c r="K560" s="1"/>
  <c r="K559" s="1"/>
  <c r="J572"/>
  <c r="J577"/>
  <c r="I577" s="1"/>
  <c r="H581"/>
  <c r="H366"/>
  <c r="G370"/>
  <c r="H381"/>
  <c r="H402"/>
  <c r="H446"/>
  <c r="H543"/>
  <c r="H571"/>
  <c r="H527"/>
  <c r="I399"/>
  <c r="J476"/>
  <c r="I493"/>
  <c r="J492"/>
  <c r="K349"/>
  <c r="J349" s="1"/>
  <c r="I349" s="1"/>
  <c r="G349" s="1"/>
  <c r="K348" s="1"/>
  <c r="J348" s="1"/>
  <c r="I348" s="1"/>
  <c r="G348" s="1"/>
  <c r="K347" s="1"/>
  <c r="J347" s="1"/>
  <c r="I347" s="1"/>
  <c r="G347" s="1"/>
  <c r="K486"/>
  <c r="K554"/>
  <c r="J554" s="1"/>
  <c r="K489"/>
  <c r="J489" s="1"/>
  <c r="J340"/>
  <c r="I340"/>
  <c r="H340"/>
  <c r="J339"/>
  <c r="K338"/>
  <c r="K337" s="1"/>
  <c r="I338"/>
  <c r="H338"/>
  <c r="K336"/>
  <c r="J336"/>
  <c r="J335" s="1"/>
  <c r="I336"/>
  <c r="I335" s="1"/>
  <c r="H336"/>
  <c r="K325"/>
  <c r="J325"/>
  <c r="I325"/>
  <c r="H325"/>
  <c r="K322"/>
  <c r="J322"/>
  <c r="I322"/>
  <c r="H322" s="1"/>
  <c r="H321" s="1"/>
  <c r="G315"/>
  <c r="K314"/>
  <c r="K313" s="1"/>
  <c r="J314"/>
  <c r="J313" s="1"/>
  <c r="I314"/>
  <c r="H314" s="1"/>
  <c r="K309"/>
  <c r="J309"/>
  <c r="I309"/>
  <c r="H309"/>
  <c r="H308" s="1"/>
  <c r="H307" s="1"/>
  <c r="H306"/>
  <c r="H305" s="1"/>
  <c r="K303"/>
  <c r="J303"/>
  <c r="J302" s="1"/>
  <c r="I303"/>
  <c r="H303"/>
  <c r="G300"/>
  <c r="K299"/>
  <c r="I299"/>
  <c r="H298"/>
  <c r="H297" s="1"/>
  <c r="K296"/>
  <c r="K295" s="1"/>
  <c r="I296"/>
  <c r="H296"/>
  <c r="K294"/>
  <c r="J294"/>
  <c r="I294"/>
  <c r="I293" s="1"/>
  <c r="H294"/>
  <c r="H293" s="1"/>
  <c r="K290"/>
  <c r="K289" s="1"/>
  <c r="J290"/>
  <c r="I290"/>
  <c r="I289" s="1"/>
  <c r="H290"/>
  <c r="H287"/>
  <c r="J284"/>
  <c r="I284"/>
  <c r="I283" s="1"/>
  <c r="H284"/>
  <c r="G281"/>
  <c r="K280"/>
  <c r="K279" s="1"/>
  <c r="J280"/>
  <c r="I280"/>
  <c r="H280" s="1"/>
  <c r="K277"/>
  <c r="J277"/>
  <c r="I277"/>
  <c r="I276" s="1"/>
  <c r="H277"/>
  <c r="H276" s="1"/>
  <c r="H273" s="1"/>
  <c r="K269"/>
  <c r="I29" i="46" s="1"/>
  <c r="J269" i="43"/>
  <c r="H29" i="46" s="1"/>
  <c r="I269" i="43"/>
  <c r="G29" i="46" s="1"/>
  <c r="F29"/>
  <c r="K267" i="43"/>
  <c r="J267"/>
  <c r="I267"/>
  <c r="H267"/>
  <c r="J536" l="1"/>
  <c r="K535"/>
  <c r="K353"/>
  <c r="J353" s="1"/>
  <c r="I353" s="1"/>
  <c r="G353" s="1"/>
  <c r="K352" s="1"/>
  <c r="J352" s="1"/>
  <c r="I352" s="1"/>
  <c r="G352" s="1"/>
  <c r="K351" s="1"/>
  <c r="J351" s="1"/>
  <c r="I351" s="1"/>
  <c r="G351" s="1"/>
  <c r="D452" i="45"/>
  <c r="J599" i="43"/>
  <c r="J598" s="1"/>
  <c r="J597" s="1"/>
  <c r="H727"/>
  <c r="G728"/>
  <c r="K727" s="1"/>
  <c r="J543"/>
  <c r="J541"/>
  <c r="J540" s="1"/>
  <c r="H516"/>
  <c r="H515" s="1"/>
  <c r="G603"/>
  <c r="I600"/>
  <c r="I599" s="1"/>
  <c r="H878"/>
  <c r="K880"/>
  <c r="J878" s="1"/>
  <c r="J877" s="1"/>
  <c r="J876" s="1"/>
  <c r="H900"/>
  <c r="H896" s="1"/>
  <c r="K302"/>
  <c r="H361"/>
  <c r="G361" s="1"/>
  <c r="K360" s="1"/>
  <c r="J360" s="1"/>
  <c r="I360" s="1"/>
  <c r="H360" s="1"/>
  <c r="G360" s="1"/>
  <c r="D439" i="45"/>
  <c r="D438" s="1"/>
  <c r="G520" i="43"/>
  <c r="K519" s="1"/>
  <c r="G519" s="1"/>
  <c r="K518" s="1"/>
  <c r="J518" s="1"/>
  <c r="I518" s="1"/>
  <c r="G518" s="1"/>
  <c r="K517" s="1"/>
  <c r="G591"/>
  <c r="G554"/>
  <c r="K553" s="1"/>
  <c r="K552" s="1"/>
  <c r="G552" s="1"/>
  <c r="J502"/>
  <c r="G489"/>
  <c r="K488" s="1"/>
  <c r="J488" s="1"/>
  <c r="I488" s="1"/>
  <c r="H488" s="1"/>
  <c r="G488" s="1"/>
  <c r="G557"/>
  <c r="K556" s="1"/>
  <c r="J556" s="1"/>
  <c r="I556" s="1"/>
  <c r="H556" s="1"/>
  <c r="G556" s="1"/>
  <c r="G500"/>
  <c r="K499" s="1"/>
  <c r="G499" s="1"/>
  <c r="K498" s="1"/>
  <c r="G498" s="1"/>
  <c r="K497" s="1"/>
  <c r="G376"/>
  <c r="K375" s="1"/>
  <c r="J375" s="1"/>
  <c r="I375" s="1"/>
  <c r="H375" s="1"/>
  <c r="G375" s="1"/>
  <c r="D360" i="45"/>
  <c r="I564" i="43"/>
  <c r="H551"/>
  <c r="G565"/>
  <c r="G465"/>
  <c r="K464" s="1"/>
  <c r="J464" s="1"/>
  <c r="I464" s="1"/>
  <c r="G435"/>
  <c r="K434" s="1"/>
  <c r="J434" s="1"/>
  <c r="H369"/>
  <c r="G369" s="1"/>
  <c r="G567"/>
  <c r="G572"/>
  <c r="K571" s="1"/>
  <c r="J571" s="1"/>
  <c r="I571" s="1"/>
  <c r="G571" s="1"/>
  <c r="I476"/>
  <c r="G314"/>
  <c r="G325"/>
  <c r="K324" s="1"/>
  <c r="K323" s="1"/>
  <c r="G678"/>
  <c r="G486"/>
  <c r="K485" s="1"/>
  <c r="G430"/>
  <c r="H283"/>
  <c r="K312"/>
  <c r="J338"/>
  <c r="J337" s="1"/>
  <c r="J469"/>
  <c r="G581"/>
  <c r="K580" s="1"/>
  <c r="G580" s="1"/>
  <c r="G509"/>
  <c r="K508" s="1"/>
  <c r="J508" s="1"/>
  <c r="I508" s="1"/>
  <c r="G267"/>
  <c r="K266" s="1"/>
  <c r="K263" s="1"/>
  <c r="G339"/>
  <c r="D354" i="45"/>
  <c r="I429" i="43"/>
  <c r="J429"/>
  <c r="I590"/>
  <c r="H590" s="1"/>
  <c r="H589" s="1"/>
  <c r="H588" s="1"/>
  <c r="I576"/>
  <c r="G494"/>
  <c r="K493" s="1"/>
  <c r="G290"/>
  <c r="G280"/>
  <c r="G299"/>
  <c r="K298" s="1"/>
  <c r="J298" s="1"/>
  <c r="I298" s="1"/>
  <c r="G298" s="1"/>
  <c r="K297" s="1"/>
  <c r="J297" s="1"/>
  <c r="I297" s="1"/>
  <c r="G297" s="1"/>
  <c r="I302"/>
  <c r="J312"/>
  <c r="H493"/>
  <c r="J367"/>
  <c r="H342"/>
  <c r="G342" s="1"/>
  <c r="I313"/>
  <c r="I312"/>
  <c r="K429"/>
  <c r="G460"/>
  <c r="K459" s="1"/>
  <c r="J459" s="1"/>
  <c r="I459" s="1"/>
  <c r="H459" s="1"/>
  <c r="G459" s="1"/>
  <c r="H564"/>
  <c r="H563" s="1"/>
  <c r="H357"/>
  <c r="G357" s="1"/>
  <c r="G903"/>
  <c r="G506"/>
  <c r="K505" s="1"/>
  <c r="G569"/>
  <c r="G472"/>
  <c r="H497"/>
  <c r="G455"/>
  <c r="K454" s="1"/>
  <c r="J454" s="1"/>
  <c r="I454" s="1"/>
  <c r="G454" s="1"/>
  <c r="K453" s="1"/>
  <c r="J453" s="1"/>
  <c r="I453" s="1"/>
  <c r="G453" s="1"/>
  <c r="K452" s="1"/>
  <c r="J452" s="1"/>
  <c r="I452" s="1"/>
  <c r="G452" s="1"/>
  <c r="K451" s="1"/>
  <c r="K450" s="1"/>
  <c r="J450" s="1"/>
  <c r="I450" s="1"/>
  <c r="G450" s="1"/>
  <c r="K449" s="1"/>
  <c r="J449" s="1"/>
  <c r="I449" s="1"/>
  <c r="G449" s="1"/>
  <c r="K448" s="1"/>
  <c r="G448" s="1"/>
  <c r="D308" i="45" s="1"/>
  <c r="D307" s="1"/>
  <c r="D306" s="1"/>
  <c r="I469" i="43"/>
  <c r="K469"/>
  <c r="J590"/>
  <c r="J564"/>
  <c r="G559"/>
  <c r="H508"/>
  <c r="H429"/>
  <c r="J324"/>
  <c r="I324" s="1"/>
  <c r="H279"/>
  <c r="H278" s="1"/>
  <c r="H289"/>
  <c r="H288" s="1"/>
  <c r="J289"/>
  <c r="G303"/>
  <c r="G309"/>
  <c r="K308" s="1"/>
  <c r="J308" s="1"/>
  <c r="I308" s="1"/>
  <c r="G308" s="1"/>
  <c r="K307" s="1"/>
  <c r="J307" s="1"/>
  <c r="I307" s="1"/>
  <c r="G307" s="1"/>
  <c r="K306" s="1"/>
  <c r="G560"/>
  <c r="H576"/>
  <c r="H575" s="1"/>
  <c r="G1004"/>
  <c r="K1002" s="1"/>
  <c r="G53" i="46"/>
  <c r="E53" s="1"/>
  <c r="H312" i="43"/>
  <c r="H313"/>
  <c r="H311" s="1"/>
  <c r="H310" s="1"/>
  <c r="K276"/>
  <c r="G277"/>
  <c r="G294"/>
  <c r="K293" s="1"/>
  <c r="J293" s="1"/>
  <c r="G293" s="1"/>
  <c r="K292" s="1"/>
  <c r="H295"/>
  <c r="H292" s="1"/>
  <c r="G322"/>
  <c r="K321" s="1"/>
  <c r="G336"/>
  <c r="K335" s="1"/>
  <c r="G432"/>
  <c r="J505"/>
  <c r="J483"/>
  <c r="I483" s="1"/>
  <c r="G483" s="1"/>
  <c r="K482"/>
  <c r="J400"/>
  <c r="I382"/>
  <c r="I379"/>
  <c r="I378" s="1"/>
  <c r="H364"/>
  <c r="G365"/>
  <c r="K364" s="1"/>
  <c r="J391"/>
  <c r="K390"/>
  <c r="H798"/>
  <c r="H780" s="1"/>
  <c r="G799"/>
  <c r="K798" s="1"/>
  <c r="G439"/>
  <c r="K438" s="1"/>
  <c r="J438"/>
  <c r="I438" s="1"/>
  <c r="H438" s="1"/>
  <c r="I403"/>
  <c r="G401"/>
  <c r="D687" i="45" s="1"/>
  <c r="D686" s="1"/>
  <c r="D685" s="1"/>
  <c r="H400" i="43"/>
  <c r="I385"/>
  <c r="G362"/>
  <c r="J279"/>
  <c r="I279" s="1"/>
  <c r="I282"/>
  <c r="H286"/>
  <c r="H302"/>
  <c r="H335"/>
  <c r="D346" i="45"/>
  <c r="D345" s="1"/>
  <c r="J576" i="43"/>
  <c r="G412"/>
  <c r="K411" s="1"/>
  <c r="J411" s="1"/>
  <c r="G411" s="1"/>
  <c r="K404" s="1"/>
  <c r="G404" s="1"/>
  <c r="D690" i="45" s="1"/>
  <c r="D689" s="1"/>
  <c r="D688" s="1"/>
  <c r="J296" i="43"/>
  <c r="J295" s="1"/>
  <c r="I295" s="1"/>
  <c r="K477"/>
  <c r="G477" s="1"/>
  <c r="K476" s="1"/>
  <c r="G467"/>
  <c r="H464"/>
  <c r="G677"/>
  <c r="K676" s="1"/>
  <c r="J676" s="1"/>
  <c r="H676"/>
  <c r="G577"/>
  <c r="G368"/>
  <c r="K367" s="1"/>
  <c r="H304"/>
  <c r="E29" i="46"/>
  <c r="I337" i="43"/>
  <c r="H337" s="1"/>
  <c r="J485"/>
  <c r="I485" s="1"/>
  <c r="I502"/>
  <c r="D443" i="45"/>
  <c r="D442" s="1"/>
  <c r="I492" i="43"/>
  <c r="J491"/>
  <c r="G269"/>
  <c r="G340"/>
  <c r="J259"/>
  <c r="I259"/>
  <c r="K256"/>
  <c r="J256"/>
  <c r="J255" s="1"/>
  <c r="I256"/>
  <c r="I255" s="1"/>
  <c r="I254" s="1"/>
  <c r="K245"/>
  <c r="J245"/>
  <c r="I245"/>
  <c r="H245"/>
  <c r="H244" s="1"/>
  <c r="K232"/>
  <c r="J232" s="1"/>
  <c r="I232"/>
  <c r="H232"/>
  <c r="K229"/>
  <c r="J229" s="1"/>
  <c r="I229"/>
  <c r="H229" s="1"/>
  <c r="J227"/>
  <c r="K224"/>
  <c r="K223" s="1"/>
  <c r="J224"/>
  <c r="I224"/>
  <c r="H224"/>
  <c r="I222"/>
  <c r="H222"/>
  <c r="H221" s="1"/>
  <c r="K215"/>
  <c r="K214" s="1"/>
  <c r="J215"/>
  <c r="I215"/>
  <c r="H215" s="1"/>
  <c r="H214" s="1"/>
  <c r="K211"/>
  <c r="K210" s="1"/>
  <c r="J211"/>
  <c r="J210" s="1"/>
  <c r="I211"/>
  <c r="H211"/>
  <c r="K205"/>
  <c r="J205"/>
  <c r="I205"/>
  <c r="H205"/>
  <c r="K198"/>
  <c r="J198"/>
  <c r="I198"/>
  <c r="H198"/>
  <c r="K194"/>
  <c r="K193" s="1"/>
  <c r="J194"/>
  <c r="I194"/>
  <c r="H194"/>
  <c r="K189"/>
  <c r="K188" s="1"/>
  <c r="J189"/>
  <c r="I189"/>
  <c r="H189"/>
  <c r="H188" s="1"/>
  <c r="K186"/>
  <c r="K185" s="1"/>
  <c r="J186"/>
  <c r="I186"/>
  <c r="H186"/>
  <c r="H185" s="1"/>
  <c r="K178"/>
  <c r="K177" s="1"/>
  <c r="J178"/>
  <c r="I178"/>
  <c r="H178"/>
  <c r="K173"/>
  <c r="K172" s="1"/>
  <c r="K171" s="1"/>
  <c r="J173"/>
  <c r="I173"/>
  <c r="H173"/>
  <c r="K167"/>
  <c r="J167"/>
  <c r="I167"/>
  <c r="H167" s="1"/>
  <c r="H166" s="1"/>
  <c r="H165" s="1"/>
  <c r="K164"/>
  <c r="K163" s="1"/>
  <c r="J164"/>
  <c r="I164"/>
  <c r="H164"/>
  <c r="H163" s="1"/>
  <c r="K162"/>
  <c r="K161" s="1"/>
  <c r="J162"/>
  <c r="I162"/>
  <c r="H162"/>
  <c r="H161" s="1"/>
  <c r="K160"/>
  <c r="K159" s="1"/>
  <c r="J160"/>
  <c r="I160"/>
  <c r="H160"/>
  <c r="H159" s="1"/>
  <c r="K154"/>
  <c r="K153" s="1"/>
  <c r="J154"/>
  <c r="I154"/>
  <c r="H154"/>
  <c r="K152"/>
  <c r="K151" s="1"/>
  <c r="J152"/>
  <c r="J151" s="1"/>
  <c r="I152"/>
  <c r="I151" s="1"/>
  <c r="H152"/>
  <c r="H151" s="1"/>
  <c r="K149"/>
  <c r="K148" s="1"/>
  <c r="J149"/>
  <c r="J148" s="1"/>
  <c r="I149"/>
  <c r="H149" s="1"/>
  <c r="H148" s="1"/>
  <c r="J135"/>
  <c r="I135"/>
  <c r="H135" s="1"/>
  <c r="H134" s="1"/>
  <c r="H133" s="1"/>
  <c r="H132" s="1"/>
  <c r="K122"/>
  <c r="K121" s="1"/>
  <c r="J122"/>
  <c r="J121" s="1"/>
  <c r="I122"/>
  <c r="H122" s="1"/>
  <c r="K112"/>
  <c r="K111" s="1"/>
  <c r="J112"/>
  <c r="J111" s="1"/>
  <c r="I112"/>
  <c r="I111" s="1"/>
  <c r="H112"/>
  <c r="H111" s="1"/>
  <c r="K110"/>
  <c r="K109" s="1"/>
  <c r="J110"/>
  <c r="J109" s="1"/>
  <c r="I110"/>
  <c r="I109" s="1"/>
  <c r="H110"/>
  <c r="H109" s="1"/>
  <c r="J107"/>
  <c r="J106" s="1"/>
  <c r="I107"/>
  <c r="H107" s="1"/>
  <c r="H106" s="1"/>
  <c r="K105"/>
  <c r="K104" s="1"/>
  <c r="J105"/>
  <c r="J104" s="1"/>
  <c r="I105"/>
  <c r="H105" s="1"/>
  <c r="H104" s="1"/>
  <c r="K99"/>
  <c r="K98" s="1"/>
  <c r="J99"/>
  <c r="J98" s="1"/>
  <c r="I99"/>
  <c r="I98" s="1"/>
  <c r="H99"/>
  <c r="H98" s="1"/>
  <c r="H97" s="1"/>
  <c r="H96" s="1"/>
  <c r="H95" s="1"/>
  <c r="H94" s="1"/>
  <c r="F18" i="46" s="1"/>
  <c r="K93" i="43"/>
  <c r="J93"/>
  <c r="I93"/>
  <c r="H93"/>
  <c r="K87"/>
  <c r="K86" s="1"/>
  <c r="J87"/>
  <c r="J86" s="1"/>
  <c r="I87"/>
  <c r="I86" s="1"/>
  <c r="H87"/>
  <c r="K84"/>
  <c r="K83" s="1"/>
  <c r="J84"/>
  <c r="J83" s="1"/>
  <c r="I84"/>
  <c r="I83" s="1"/>
  <c r="H84"/>
  <c r="K82"/>
  <c r="K81" s="1"/>
  <c r="J82"/>
  <c r="J81" s="1"/>
  <c r="I82"/>
  <c r="I81" s="1"/>
  <c r="H82"/>
  <c r="H81" s="1"/>
  <c r="K80"/>
  <c r="J80"/>
  <c r="H80" s="1"/>
  <c r="K75"/>
  <c r="J75"/>
  <c r="I75"/>
  <c r="H75" s="1"/>
  <c r="K71"/>
  <c r="K70" s="1"/>
  <c r="J71"/>
  <c r="J70" s="1"/>
  <c r="I71"/>
  <c r="I70" s="1"/>
  <c r="H71"/>
  <c r="K69"/>
  <c r="K68" s="1"/>
  <c r="J69"/>
  <c r="J68" s="1"/>
  <c r="I69"/>
  <c r="I68" s="1"/>
  <c r="H69"/>
  <c r="K67"/>
  <c r="J67"/>
  <c r="I67"/>
  <c r="H67"/>
  <c r="J61"/>
  <c r="J60" s="1"/>
  <c r="I61"/>
  <c r="H61" s="1"/>
  <c r="J55"/>
  <c r="J54" s="1"/>
  <c r="I55"/>
  <c r="H55" s="1"/>
  <c r="K52"/>
  <c r="K51" s="1"/>
  <c r="J52"/>
  <c r="J51" s="1"/>
  <c r="I52"/>
  <c r="I51" s="1"/>
  <c r="H52"/>
  <c r="H51" s="1"/>
  <c r="K50"/>
  <c r="K49" s="1"/>
  <c r="J50"/>
  <c r="J49" s="1"/>
  <c r="I50"/>
  <c r="I49" s="1"/>
  <c r="H50"/>
  <c r="K48"/>
  <c r="K47" s="1"/>
  <c r="J48"/>
  <c r="J47" s="1"/>
  <c r="I48"/>
  <c r="I47" s="1"/>
  <c r="H48"/>
  <c r="K42"/>
  <c r="K30" s="1"/>
  <c r="J42"/>
  <c r="J41" s="1"/>
  <c r="I42"/>
  <c r="I41" s="1"/>
  <c r="I40" s="1"/>
  <c r="H42"/>
  <c r="J39"/>
  <c r="I39" s="1"/>
  <c r="H39"/>
  <c r="K36"/>
  <c r="J36"/>
  <c r="I36"/>
  <c r="H36"/>
  <c r="K35"/>
  <c r="K34" s="1"/>
  <c r="J35"/>
  <c r="J34" s="1"/>
  <c r="I35"/>
  <c r="H35" s="1"/>
  <c r="H34" s="1"/>
  <c r="J33"/>
  <c r="J32" s="1"/>
  <c r="I33"/>
  <c r="H33" s="1"/>
  <c r="H32" s="1"/>
  <c r="J27"/>
  <c r="I27"/>
  <c r="H27" s="1"/>
  <c r="H26" s="1"/>
  <c r="H25" s="1"/>
  <c r="K24"/>
  <c r="K23" s="1"/>
  <c r="J24"/>
  <c r="J23" s="1"/>
  <c r="I24"/>
  <c r="I23" s="1"/>
  <c r="H24"/>
  <c r="H23" s="1"/>
  <c r="H22"/>
  <c r="H21" s="1"/>
  <c r="K19"/>
  <c r="J19"/>
  <c r="I19" s="1"/>
  <c r="H19" s="1"/>
  <c r="D679" i="45"/>
  <c r="D678" s="1"/>
  <c r="D681"/>
  <c r="D680" s="1"/>
  <c r="D700"/>
  <c r="D699" s="1"/>
  <c r="D698" s="1"/>
  <c r="D697" s="1"/>
  <c r="D704"/>
  <c r="D703" s="1"/>
  <c r="D702" s="1"/>
  <c r="D701" s="1"/>
  <c r="D710"/>
  <c r="D709" s="1"/>
  <c r="D729"/>
  <c r="D728" s="1"/>
  <c r="D727" s="1"/>
  <c r="D775"/>
  <c r="D774" s="1"/>
  <c r="D773" s="1"/>
  <c r="D782"/>
  <c r="D781" s="1"/>
  <c r="D780" s="1"/>
  <c r="D791"/>
  <c r="D790" s="1"/>
  <c r="D789" s="1"/>
  <c r="D797"/>
  <c r="D796" s="1"/>
  <c r="D795" s="1"/>
  <c r="D788"/>
  <c r="D787" s="1"/>
  <c r="D794"/>
  <c r="D793" s="1"/>
  <c r="D792" s="1"/>
  <c r="I536" i="43" l="1"/>
  <c r="J535"/>
  <c r="J266"/>
  <c r="J265"/>
  <c r="J264" s="1"/>
  <c r="J276"/>
  <c r="J273" s="1"/>
  <c r="G727"/>
  <c r="K534"/>
  <c r="I543"/>
  <c r="I541"/>
  <c r="I540" s="1"/>
  <c r="G1002"/>
  <c r="K1001"/>
  <c r="G1001" s="1"/>
  <c r="K1000" s="1"/>
  <c r="K999" s="1"/>
  <c r="K998" s="1"/>
  <c r="G338"/>
  <c r="G600"/>
  <c r="H877"/>
  <c r="K318"/>
  <c r="J321"/>
  <c r="G485"/>
  <c r="G476"/>
  <c r="H880"/>
  <c r="J901"/>
  <c r="G902"/>
  <c r="D251" i="45" s="1"/>
  <c r="D708"/>
  <c r="D707" s="1"/>
  <c r="D706" s="1"/>
  <c r="I517" i="43"/>
  <c r="D359" i="45"/>
  <c r="D358" s="1"/>
  <c r="J517" i="43"/>
  <c r="I434"/>
  <c r="G434" s="1"/>
  <c r="D786" i="45"/>
  <c r="G553" i="43"/>
  <c r="D344" i="45" s="1"/>
  <c r="D437"/>
  <c r="D436" s="1"/>
  <c r="D435" s="1"/>
  <c r="G508" i="43"/>
  <c r="H475"/>
  <c r="J323"/>
  <c r="J258"/>
  <c r="J257" s="1"/>
  <c r="G493"/>
  <c r="K492" s="1"/>
  <c r="D353" i="45"/>
  <c r="D352" s="1"/>
  <c r="D351" s="1"/>
  <c r="D350" s="1"/>
  <c r="D349" s="1"/>
  <c r="K458" i="43"/>
  <c r="K579"/>
  <c r="K576" s="1"/>
  <c r="G576" s="1"/>
  <c r="K575" s="1"/>
  <c r="H282"/>
  <c r="I108"/>
  <c r="G312"/>
  <c r="K311" s="1"/>
  <c r="J311" s="1"/>
  <c r="K41"/>
  <c r="J172"/>
  <c r="G429"/>
  <c r="G75"/>
  <c r="K74" s="1"/>
  <c r="J74" s="1"/>
  <c r="I74" s="1"/>
  <c r="I121"/>
  <c r="G226"/>
  <c r="K225" s="1"/>
  <c r="J225" s="1"/>
  <c r="I225" s="1"/>
  <c r="G229"/>
  <c r="K228" s="1"/>
  <c r="I228" s="1"/>
  <c r="I227" s="1"/>
  <c r="G162"/>
  <c r="G80"/>
  <c r="K79" s="1"/>
  <c r="J79" s="1"/>
  <c r="I104"/>
  <c r="G104" s="1"/>
  <c r="G205"/>
  <c r="G232"/>
  <c r="K231" s="1"/>
  <c r="K230" s="1"/>
  <c r="J177"/>
  <c r="I177" s="1"/>
  <c r="I176" s="1"/>
  <c r="H175" s="1"/>
  <c r="G194"/>
  <c r="G198"/>
  <c r="G451"/>
  <c r="D311" i="45" s="1"/>
  <c r="D310" s="1"/>
  <c r="D309" s="1"/>
  <c r="K447" i="43"/>
  <c r="J447" s="1"/>
  <c r="I447" s="1"/>
  <c r="G447" s="1"/>
  <c r="K446" s="1"/>
  <c r="J446" s="1"/>
  <c r="I446" s="1"/>
  <c r="G446" s="1"/>
  <c r="J458"/>
  <c r="H83"/>
  <c r="G83" s="1"/>
  <c r="G93"/>
  <c r="J161"/>
  <c r="I161" s="1"/>
  <c r="G161" s="1"/>
  <c r="J223"/>
  <c r="H492"/>
  <c r="H491" s="1"/>
  <c r="G24"/>
  <c r="G82"/>
  <c r="J153"/>
  <c r="J150" s="1"/>
  <c r="G224"/>
  <c r="H225"/>
  <c r="H231"/>
  <c r="H230" s="1"/>
  <c r="I458"/>
  <c r="I311"/>
  <c r="G564"/>
  <c r="K563" s="1"/>
  <c r="J563" s="1"/>
  <c r="I563" s="1"/>
  <c r="G563" s="1"/>
  <c r="K562" s="1"/>
  <c r="J562" s="1"/>
  <c r="I562" s="1"/>
  <c r="G48"/>
  <c r="G67"/>
  <c r="K66" s="1"/>
  <c r="J66" s="1"/>
  <c r="I66" s="1"/>
  <c r="G71"/>
  <c r="D535" i="45" s="1"/>
  <c r="D534" s="1"/>
  <c r="I148" i="43"/>
  <c r="G148" s="1"/>
  <c r="K147" s="1"/>
  <c r="J147" s="1"/>
  <c r="I147" s="1"/>
  <c r="J185"/>
  <c r="I185" s="1"/>
  <c r="G185" s="1"/>
  <c r="K184" s="1"/>
  <c r="I34"/>
  <c r="G34" s="1"/>
  <c r="K33" s="1"/>
  <c r="G84"/>
  <c r="J163"/>
  <c r="J188"/>
  <c r="I188" s="1"/>
  <c r="G188" s="1"/>
  <c r="K187" s="1"/>
  <c r="J187" s="1"/>
  <c r="I187" s="1"/>
  <c r="G215"/>
  <c r="G245"/>
  <c r="K244" s="1"/>
  <c r="J244" s="1"/>
  <c r="I244" s="1"/>
  <c r="G244" s="1"/>
  <c r="K243" s="1"/>
  <c r="G302"/>
  <c r="K301" s="1"/>
  <c r="J301" s="1"/>
  <c r="I301" s="1"/>
  <c r="H301" s="1"/>
  <c r="G301" s="1"/>
  <c r="G505"/>
  <c r="G149"/>
  <c r="G178"/>
  <c r="I210"/>
  <c r="G367"/>
  <c r="K366" s="1"/>
  <c r="K356" s="1"/>
  <c r="G36"/>
  <c r="H38"/>
  <c r="H70"/>
  <c r="G70" s="1"/>
  <c r="I106"/>
  <c r="G122"/>
  <c r="G167"/>
  <c r="K166" s="1"/>
  <c r="J166" s="1"/>
  <c r="I166" s="1"/>
  <c r="G166" s="1"/>
  <c r="K165" s="1"/>
  <c r="J165" s="1"/>
  <c r="I165" s="1"/>
  <c r="G165" s="1"/>
  <c r="I172"/>
  <c r="G186"/>
  <c r="G211"/>
  <c r="I223"/>
  <c r="G497"/>
  <c r="I32"/>
  <c r="H31"/>
  <c r="H496"/>
  <c r="G469"/>
  <c r="G313"/>
  <c r="K475"/>
  <c r="G279"/>
  <c r="K278" s="1"/>
  <c r="J278" s="1"/>
  <c r="I278" s="1"/>
  <c r="G278" s="1"/>
  <c r="G335"/>
  <c r="K334" s="1"/>
  <c r="J334" s="1"/>
  <c r="I334" s="1"/>
  <c r="H334" s="1"/>
  <c r="G334" s="1"/>
  <c r="K333" s="1"/>
  <c r="J333" s="1"/>
  <c r="K551"/>
  <c r="J551" s="1"/>
  <c r="I551" s="1"/>
  <c r="G551" s="1"/>
  <c r="K550" s="1"/>
  <c r="D434" i="45"/>
  <c r="D433" s="1"/>
  <c r="D432" s="1"/>
  <c r="G295" i="43"/>
  <c r="G289"/>
  <c r="K288" s="1"/>
  <c r="J288" s="1"/>
  <c r="I288" s="1"/>
  <c r="G288" s="1"/>
  <c r="K287" s="1"/>
  <c r="K286" s="1"/>
  <c r="G151"/>
  <c r="K150" s="1"/>
  <c r="I231"/>
  <c r="I230" s="1"/>
  <c r="J103"/>
  <c r="G50"/>
  <c r="H66"/>
  <c r="G69"/>
  <c r="D533" i="45" s="1"/>
  <c r="D532" s="1"/>
  <c r="G35" i="43"/>
  <c r="G42"/>
  <c r="D564" i="45" s="1"/>
  <c r="D563" s="1"/>
  <c r="D562" s="1"/>
  <c r="H47" i="43"/>
  <c r="G47" s="1"/>
  <c r="H74"/>
  <c r="H73" s="1"/>
  <c r="H72" s="1"/>
  <c r="H79"/>
  <c r="G99"/>
  <c r="G105"/>
  <c r="G152"/>
  <c r="J159"/>
  <c r="I159" s="1"/>
  <c r="G159" s="1"/>
  <c r="G173"/>
  <c r="H177"/>
  <c r="G189"/>
  <c r="H210"/>
  <c r="J214"/>
  <c r="I214" s="1"/>
  <c r="G214" s="1"/>
  <c r="K213" s="1"/>
  <c r="J213" s="1"/>
  <c r="I213" s="1"/>
  <c r="H223"/>
  <c r="K255"/>
  <c r="H18"/>
  <c r="H17" s="1"/>
  <c r="G110"/>
  <c r="I153"/>
  <c r="I150" s="1"/>
  <c r="G160"/>
  <c r="I163"/>
  <c r="H193"/>
  <c r="H228"/>
  <c r="H227" s="1"/>
  <c r="G52"/>
  <c r="J18"/>
  <c r="I18" s="1"/>
  <c r="I54"/>
  <c r="I53" s="1"/>
  <c r="I60"/>
  <c r="G87"/>
  <c r="H92"/>
  <c r="H91" s="1"/>
  <c r="G112"/>
  <c r="H121"/>
  <c r="G154"/>
  <c r="H158"/>
  <c r="H157" s="1"/>
  <c r="H156" s="1"/>
  <c r="H155" s="1"/>
  <c r="F22" i="46" s="1"/>
  <c r="G164" i="43"/>
  <c r="J193"/>
  <c r="I193" s="1"/>
  <c r="J482"/>
  <c r="I482" s="1"/>
  <c r="H324"/>
  <c r="I323"/>
  <c r="G109"/>
  <c r="J108"/>
  <c r="H184"/>
  <c r="G337"/>
  <c r="I79"/>
  <c r="H256"/>
  <c r="J306"/>
  <c r="K305"/>
  <c r="H675"/>
  <c r="K403"/>
  <c r="G403" s="1"/>
  <c r="K402" s="1"/>
  <c r="J402" s="1"/>
  <c r="I402" s="1"/>
  <c r="G402" s="1"/>
  <c r="J1000"/>
  <c r="I391"/>
  <c r="J390"/>
  <c r="G364"/>
  <c r="K363" s="1"/>
  <c r="J363" s="1"/>
  <c r="H363"/>
  <c r="J46"/>
  <c r="H86"/>
  <c r="G86" s="1"/>
  <c r="K85" s="1"/>
  <c r="J85" s="1"/>
  <c r="I85" s="1"/>
  <c r="H153"/>
  <c r="H150" s="1"/>
  <c r="I258"/>
  <c r="I491"/>
  <c r="D299" i="45"/>
  <c r="H259" i="43"/>
  <c r="J287"/>
  <c r="J366"/>
  <c r="I366" s="1"/>
  <c r="I676"/>
  <c r="G676" s="1"/>
  <c r="K675" s="1"/>
  <c r="J671" s="1"/>
  <c r="J675"/>
  <c r="G464"/>
  <c r="H458"/>
  <c r="H285"/>
  <c r="H399"/>
  <c r="G400"/>
  <c r="K399" s="1"/>
  <c r="J399" s="1"/>
  <c r="J798"/>
  <c r="K780"/>
  <c r="K779" s="1"/>
  <c r="G19"/>
  <c r="K18" s="1"/>
  <c r="H41"/>
  <c r="H49"/>
  <c r="G49" s="1"/>
  <c r="H54"/>
  <c r="H60"/>
  <c r="H68"/>
  <c r="G68" s="1"/>
  <c r="H172"/>
  <c r="G296"/>
  <c r="G438"/>
  <c r="K437" s="1"/>
  <c r="H574"/>
  <c r="J575"/>
  <c r="I575" s="1"/>
  <c r="K108"/>
  <c r="G23"/>
  <c r="K22" s="1"/>
  <c r="H213"/>
  <c r="H212" s="1"/>
  <c r="I46"/>
  <c r="K46"/>
  <c r="H147"/>
  <c r="H562"/>
  <c r="G98"/>
  <c r="K97" s="1"/>
  <c r="J97" s="1"/>
  <c r="I97" s="1"/>
  <c r="G97" s="1"/>
  <c r="K96" s="1"/>
  <c r="J96" s="1"/>
  <c r="I96" s="1"/>
  <c r="G96" s="1"/>
  <c r="K95" s="1"/>
  <c r="J95" s="1"/>
  <c r="I95" s="1"/>
  <c r="G95" s="1"/>
  <c r="K94" s="1"/>
  <c r="H187"/>
  <c r="K92"/>
  <c r="J292"/>
  <c r="I292" s="1"/>
  <c r="H587"/>
  <c r="D441" i="45"/>
  <c r="D440" s="1"/>
  <c r="G502" i="43"/>
  <c r="I273"/>
  <c r="H20"/>
  <c r="G51"/>
  <c r="G81"/>
  <c r="H103"/>
  <c r="H108"/>
  <c r="G111"/>
  <c r="K158"/>
  <c r="H174" l="1"/>
  <c r="J263"/>
  <c r="I535"/>
  <c r="G536"/>
  <c r="I266"/>
  <c r="I265"/>
  <c r="I264" s="1"/>
  <c r="G276"/>
  <c r="K273" s="1"/>
  <c r="G273" s="1"/>
  <c r="G275"/>
  <c r="D487" i="45" s="1"/>
  <c r="J534" i="43"/>
  <c r="G543"/>
  <c r="J184"/>
  <c r="J182"/>
  <c r="J181" s="1"/>
  <c r="I179" s="1"/>
  <c r="G599"/>
  <c r="I598"/>
  <c r="H876"/>
  <c r="H864" s="1"/>
  <c r="J318"/>
  <c r="I321"/>
  <c r="I318" s="1"/>
  <c r="D343" i="45"/>
  <c r="D342" s="1"/>
  <c r="D341" s="1"/>
  <c r="K428" i="43"/>
  <c r="D250" i="45"/>
  <c r="D249" s="1"/>
  <c r="D245" s="1"/>
  <c r="D229" s="1"/>
  <c r="D228" s="1"/>
  <c r="D227" s="1"/>
  <c r="D226" s="1"/>
  <c r="D225" s="1"/>
  <c r="D224" s="1"/>
  <c r="D223" s="1"/>
  <c r="D222" s="1"/>
  <c r="D221" s="1"/>
  <c r="D220" s="1"/>
  <c r="D219" s="1"/>
  <c r="D218" s="1"/>
  <c r="D217" s="1"/>
  <c r="D216" s="1"/>
  <c r="D215" s="1"/>
  <c r="D214" s="1"/>
  <c r="D198" s="1"/>
  <c r="J900" i="43"/>
  <c r="G901"/>
  <c r="G517"/>
  <c r="D785" i="45"/>
  <c r="D784" s="1"/>
  <c r="D531"/>
  <c r="D530" s="1"/>
  <c r="D529" s="1"/>
  <c r="J65" i="43"/>
  <c r="I65" s="1"/>
  <c r="D570" i="45"/>
  <c r="D569" s="1"/>
  <c r="D568" s="1"/>
  <c r="G66" i="43"/>
  <c r="K65" s="1"/>
  <c r="I103"/>
  <c r="I102" s="1"/>
  <c r="G225"/>
  <c r="G311"/>
  <c r="K310" s="1"/>
  <c r="J310" s="1"/>
  <c r="I310" s="1"/>
  <c r="G310" s="1"/>
  <c r="G579"/>
  <c r="H220"/>
  <c r="D431" i="45"/>
  <c r="G121" i="43"/>
  <c r="K120" s="1"/>
  <c r="I158"/>
  <c r="G492"/>
  <c r="K491" s="1"/>
  <c r="G491" s="1"/>
  <c r="J102"/>
  <c r="H78"/>
  <c r="H85"/>
  <c r="G85" s="1"/>
  <c r="H90"/>
  <c r="H89" s="1"/>
  <c r="H88" s="1"/>
  <c r="F17" i="46" s="1"/>
  <c r="H333" i="43"/>
  <c r="H332" s="1"/>
  <c r="G228"/>
  <c r="K227" s="1"/>
  <c r="G227" s="1"/>
  <c r="J475"/>
  <c r="G231"/>
  <c r="G41"/>
  <c r="K40" s="1"/>
  <c r="J40" s="1"/>
  <c r="G223"/>
  <c r="K222" s="1"/>
  <c r="J222" s="1"/>
  <c r="G222" s="1"/>
  <c r="K221" s="1"/>
  <c r="I221" s="1"/>
  <c r="I220" s="1"/>
  <c r="D567" i="45"/>
  <c r="D566" s="1"/>
  <c r="D565" s="1"/>
  <c r="G147" i="43"/>
  <c r="G230"/>
  <c r="G210"/>
  <c r="K209" s="1"/>
  <c r="J209" s="1"/>
  <c r="I209" s="1"/>
  <c r="H291"/>
  <c r="G575"/>
  <c r="G18"/>
  <c r="K17" s="1"/>
  <c r="J17" s="1"/>
  <c r="I17" s="1"/>
  <c r="G17" s="1"/>
  <c r="J550"/>
  <c r="H209"/>
  <c r="H208" s="1"/>
  <c r="I333"/>
  <c r="I332" s="1"/>
  <c r="H40"/>
  <c r="K146"/>
  <c r="J146" s="1"/>
  <c r="G163"/>
  <c r="H65"/>
  <c r="H64" s="1"/>
  <c r="H120"/>
  <c r="I257"/>
  <c r="I253" s="1"/>
  <c r="G79"/>
  <c r="K78" s="1"/>
  <c r="K77" s="1"/>
  <c r="G74"/>
  <c r="K73" s="1"/>
  <c r="J73" s="1"/>
  <c r="I73" s="1"/>
  <c r="G73" s="1"/>
  <c r="K72" s="1"/>
  <c r="J72" s="1"/>
  <c r="I72" s="1"/>
  <c r="G72" s="1"/>
  <c r="D556" i="45"/>
  <c r="D555" s="1"/>
  <c r="J158" i="43"/>
  <c r="H46"/>
  <c r="G46" s="1"/>
  <c r="G177"/>
  <c r="K176" s="1"/>
  <c r="G108"/>
  <c r="K107" s="1"/>
  <c r="K106" s="1"/>
  <c r="G153"/>
  <c r="I146"/>
  <c r="G324"/>
  <c r="H323"/>
  <c r="H318" s="1"/>
  <c r="G193"/>
  <c r="K192" s="1"/>
  <c r="G187"/>
  <c r="G482"/>
  <c r="I475"/>
  <c r="J78"/>
  <c r="I78" s="1"/>
  <c r="I77" s="1"/>
  <c r="G399"/>
  <c r="K398" s="1"/>
  <c r="K397" s="1"/>
  <c r="J670"/>
  <c r="J669"/>
  <c r="J657" s="1"/>
  <c r="J22"/>
  <c r="K21"/>
  <c r="K20" s="1"/>
  <c r="G172"/>
  <c r="H171"/>
  <c r="H59"/>
  <c r="H457"/>
  <c r="G458"/>
  <c r="K457" s="1"/>
  <c r="J457" s="1"/>
  <c r="I457" s="1"/>
  <c r="I675"/>
  <c r="D298" i="45"/>
  <c r="D297" s="1"/>
  <c r="D295" s="1"/>
  <c r="D294" s="1"/>
  <c r="D293" s="1"/>
  <c r="D292" s="1"/>
  <c r="D291" s="1"/>
  <c r="G363" i="43"/>
  <c r="H356"/>
  <c r="I1000"/>
  <c r="J999"/>
  <c r="J998" s="1"/>
  <c r="I306"/>
  <c r="J305"/>
  <c r="G256"/>
  <c r="D756" i="45" s="1"/>
  <c r="D755" s="1"/>
  <c r="H255" i="43"/>
  <c r="J356"/>
  <c r="K32"/>
  <c r="G32" s="1"/>
  <c r="K31" s="1"/>
  <c r="G33"/>
  <c r="J437"/>
  <c r="J428" s="1"/>
  <c r="H53"/>
  <c r="I798"/>
  <c r="J780"/>
  <c r="J398"/>
  <c r="I356"/>
  <c r="G366"/>
  <c r="I287"/>
  <c r="J286"/>
  <c r="H258"/>
  <c r="J243"/>
  <c r="K242"/>
  <c r="H391"/>
  <c r="I390"/>
  <c r="G213"/>
  <c r="K212" s="1"/>
  <c r="J212" s="1"/>
  <c r="I212" s="1"/>
  <c r="G212" s="1"/>
  <c r="G562"/>
  <c r="J94"/>
  <c r="I18" i="46"/>
  <c r="G150" i="43"/>
  <c r="H146"/>
  <c r="J332"/>
  <c r="H474"/>
  <c r="G292"/>
  <c r="H102"/>
  <c r="H597"/>
  <c r="I550"/>
  <c r="J92"/>
  <c r="K91"/>
  <c r="K90"/>
  <c r="J176" l="1"/>
  <c r="J174"/>
  <c r="J171" s="1"/>
  <c r="I777"/>
  <c r="I776" s="1"/>
  <c r="I263"/>
  <c r="D753" i="45"/>
  <c r="D752" s="1"/>
  <c r="D751" s="1"/>
  <c r="D750" s="1"/>
  <c r="D749" s="1"/>
  <c r="D748" s="1"/>
  <c r="D747" s="1"/>
  <c r="D754"/>
  <c r="H266" i="43"/>
  <c r="D486" i="45"/>
  <c r="G535" i="43"/>
  <c r="J533" s="1"/>
  <c r="I534"/>
  <c r="I533" s="1"/>
  <c r="G542"/>
  <c r="H541"/>
  <c r="I184"/>
  <c r="I182"/>
  <c r="I181" s="1"/>
  <c r="G598"/>
  <c r="K597" s="1"/>
  <c r="I597"/>
  <c r="G321"/>
  <c r="G900"/>
  <c r="J896"/>
  <c r="J120"/>
  <c r="I120" s="1"/>
  <c r="G120" s="1"/>
  <c r="K119"/>
  <c r="G107"/>
  <c r="G40"/>
  <c r="K39" s="1"/>
  <c r="G39" s="1"/>
  <c r="K38" s="1"/>
  <c r="J38" s="1"/>
  <c r="I38" s="1"/>
  <c r="G38" s="1"/>
  <c r="K37" s="1"/>
  <c r="J37" s="1"/>
  <c r="I37" s="1"/>
  <c r="H37" s="1"/>
  <c r="G37" s="1"/>
  <c r="G158"/>
  <c r="K157" s="1"/>
  <c r="J157" s="1"/>
  <c r="I157" s="1"/>
  <c r="G157" s="1"/>
  <c r="K156" s="1"/>
  <c r="J156" s="1"/>
  <c r="I156" s="1"/>
  <c r="G156" s="1"/>
  <c r="K155" s="1"/>
  <c r="J155" s="1"/>
  <c r="I155" s="1"/>
  <c r="G155" s="1"/>
  <c r="G475"/>
  <c r="H77"/>
  <c r="H76" s="1"/>
  <c r="G221"/>
  <c r="G209"/>
  <c r="K208" s="1"/>
  <c r="J208" s="1"/>
  <c r="I208" s="1"/>
  <c r="G208" s="1"/>
  <c r="G78"/>
  <c r="K220"/>
  <c r="J220" s="1"/>
  <c r="G220" s="1"/>
  <c r="K219" s="1"/>
  <c r="J219" s="1"/>
  <c r="I219" s="1"/>
  <c r="H219" s="1"/>
  <c r="G219" s="1"/>
  <c r="K218" s="1"/>
  <c r="J218" s="1"/>
  <c r="I218" s="1"/>
  <c r="G65"/>
  <c r="K64" s="1"/>
  <c r="J64" s="1"/>
  <c r="I64" s="1"/>
  <c r="G64" s="1"/>
  <c r="K63" s="1"/>
  <c r="J63" s="1"/>
  <c r="I63" s="1"/>
  <c r="H45"/>
  <c r="H44" s="1"/>
  <c r="H43" s="1"/>
  <c r="F14" i="46" s="1"/>
  <c r="G333" i="43"/>
  <c r="K332" s="1"/>
  <c r="K427"/>
  <c r="J192"/>
  <c r="K191"/>
  <c r="G323"/>
  <c r="J77"/>
  <c r="G457"/>
  <c r="G391"/>
  <c r="D677" i="45" s="1"/>
  <c r="D676" s="1"/>
  <c r="D675" s="1"/>
  <c r="H390" i="43"/>
  <c r="I286"/>
  <c r="G286" s="1"/>
  <c r="K285" s="1"/>
  <c r="J285" s="1"/>
  <c r="I285" s="1"/>
  <c r="G287"/>
  <c r="I398"/>
  <c r="H398" s="1"/>
  <c r="J397"/>
  <c r="G798"/>
  <c r="I780"/>
  <c r="I437"/>
  <c r="I428" s="1"/>
  <c r="J427"/>
  <c r="J31"/>
  <c r="I31" s="1"/>
  <c r="G31" s="1"/>
  <c r="J30"/>
  <c r="H254"/>
  <c r="G255"/>
  <c r="K254" s="1"/>
  <c r="J254" s="1"/>
  <c r="J253" s="1"/>
  <c r="J252" s="1"/>
  <c r="I246" s="1"/>
  <c r="I999"/>
  <c r="G999" s="1"/>
  <c r="G1000"/>
  <c r="G675"/>
  <c r="H671"/>
  <c r="H58"/>
  <c r="I22"/>
  <c r="J21"/>
  <c r="J20" s="1"/>
  <c r="I243"/>
  <c r="J242"/>
  <c r="K103"/>
  <c r="G106"/>
  <c r="G306"/>
  <c r="I305"/>
  <c r="G305" s="1"/>
  <c r="K304" s="1"/>
  <c r="D290" i="45"/>
  <c r="D287" s="1"/>
  <c r="D286" s="1"/>
  <c r="I670" i="43"/>
  <c r="I669"/>
  <c r="I657" s="1"/>
  <c r="H257"/>
  <c r="G356"/>
  <c r="H207"/>
  <c r="K207"/>
  <c r="J207" s="1"/>
  <c r="I207" s="1"/>
  <c r="I252"/>
  <c r="G146"/>
  <c r="K145" s="1"/>
  <c r="J145" s="1"/>
  <c r="I145" s="1"/>
  <c r="H145"/>
  <c r="I92"/>
  <c r="J91"/>
  <c r="J90"/>
  <c r="H550"/>
  <c r="F40" i="46"/>
  <c r="H63" i="43"/>
  <c r="F34" i="46"/>
  <c r="I94" i="43"/>
  <c r="H18" i="46"/>
  <c r="G332" i="43" l="1"/>
  <c r="G180"/>
  <c r="D382" i="45" s="1"/>
  <c r="H179" i="43"/>
  <c r="I175"/>
  <c r="G265"/>
  <c r="D524" i="45" s="1"/>
  <c r="H264" i="43"/>
  <c r="G266"/>
  <c r="D763" i="45"/>
  <c r="D762" s="1"/>
  <c r="D761" s="1"/>
  <c r="G541" i="43"/>
  <c r="H540"/>
  <c r="G597"/>
  <c r="H246"/>
  <c r="G184"/>
  <c r="G320"/>
  <c r="D470" i="45" s="1"/>
  <c r="G319" i="43"/>
  <c r="J880"/>
  <c r="G896"/>
  <c r="G77"/>
  <c r="K76" s="1"/>
  <c r="J76" s="1"/>
  <c r="I76" s="1"/>
  <c r="G76" s="1"/>
  <c r="H30"/>
  <c r="H29" s="1"/>
  <c r="H28" s="1"/>
  <c r="H218"/>
  <c r="H217" s="1"/>
  <c r="H253"/>
  <c r="H252" s="1"/>
  <c r="G207"/>
  <c r="K206" s="1"/>
  <c r="K204" s="1"/>
  <c r="J202" s="1"/>
  <c r="I998"/>
  <c r="G998" s="1"/>
  <c r="K997" s="1"/>
  <c r="J997" s="1"/>
  <c r="I997" s="1"/>
  <c r="G997" s="1"/>
  <c r="K996" s="1"/>
  <c r="K976" s="1"/>
  <c r="G254"/>
  <c r="H317"/>
  <c r="G318"/>
  <c r="K317" s="1"/>
  <c r="I192"/>
  <c r="J191"/>
  <c r="J206"/>
  <c r="I206" s="1"/>
  <c r="H206" s="1"/>
  <c r="K102"/>
  <c r="G102" s="1"/>
  <c r="I101" s="1"/>
  <c r="G103"/>
  <c r="H243"/>
  <c r="I242"/>
  <c r="I21"/>
  <c r="G22"/>
  <c r="D554" i="45" s="1"/>
  <c r="D553" s="1"/>
  <c r="I171" i="43"/>
  <c r="H57"/>
  <c r="I528"/>
  <c r="H437"/>
  <c r="H428" s="1"/>
  <c r="I427"/>
  <c r="H397"/>
  <c r="G398"/>
  <c r="D684" i="45" s="1"/>
  <c r="D683" s="1"/>
  <c r="D682" s="1"/>
  <c r="D674" s="1"/>
  <c r="G285" i="43"/>
  <c r="K284" s="1"/>
  <c r="I272"/>
  <c r="H272" s="1"/>
  <c r="J304"/>
  <c r="K291"/>
  <c r="G671"/>
  <c r="H669"/>
  <c r="H657" s="1"/>
  <c r="H670"/>
  <c r="G670" s="1"/>
  <c r="K669" s="1"/>
  <c r="G780"/>
  <c r="G390"/>
  <c r="H389"/>
  <c r="I30"/>
  <c r="I397"/>
  <c r="G18" i="46"/>
  <c r="E18" s="1"/>
  <c r="G94" i="43"/>
  <c r="H62"/>
  <c r="G63"/>
  <c r="G550"/>
  <c r="H549"/>
  <c r="G145"/>
  <c r="K144" s="1"/>
  <c r="H144"/>
  <c r="I91"/>
  <c r="G91" s="1"/>
  <c r="I90"/>
  <c r="G90" s="1"/>
  <c r="K89" s="1"/>
  <c r="J89" s="1"/>
  <c r="I89" s="1"/>
  <c r="G89" s="1"/>
  <c r="K88" s="1"/>
  <c r="J88" s="1"/>
  <c r="I88" s="1"/>
  <c r="G88" s="1"/>
  <c r="G92"/>
  <c r="J317" l="1"/>
  <c r="K316"/>
  <c r="G179"/>
  <c r="H176"/>
  <c r="G176" s="1"/>
  <c r="D381" i="45"/>
  <c r="I174" i="43"/>
  <c r="G174" s="1"/>
  <c r="G175"/>
  <c r="D377" i="45" s="1"/>
  <c r="G264" i="43"/>
  <c r="H263"/>
  <c r="H262" s="1"/>
  <c r="D523" i="45"/>
  <c r="I43" i="46"/>
  <c r="J777" i="43"/>
  <c r="J776" s="1"/>
  <c r="H777"/>
  <c r="G540"/>
  <c r="H534"/>
  <c r="K657"/>
  <c r="K631" s="1"/>
  <c r="G183"/>
  <c r="D385" i="45" s="1"/>
  <c r="H182" i="43"/>
  <c r="G30"/>
  <c r="K29" s="1"/>
  <c r="J29" s="1"/>
  <c r="I29" s="1"/>
  <c r="G29" s="1"/>
  <c r="K28" s="1"/>
  <c r="J28" s="1"/>
  <c r="I28" s="1"/>
  <c r="G28" s="1"/>
  <c r="K27" s="1"/>
  <c r="I878"/>
  <c r="G879"/>
  <c r="D197" i="45" s="1"/>
  <c r="D469"/>
  <c r="G218" i="43"/>
  <c r="K217" s="1"/>
  <c r="G101"/>
  <c r="K62"/>
  <c r="I16" i="46" s="1"/>
  <c r="G880" i="43"/>
  <c r="K875" s="1"/>
  <c r="G875" s="1"/>
  <c r="J204"/>
  <c r="J996"/>
  <c r="J976" s="1"/>
  <c r="H192"/>
  <c r="I191"/>
  <c r="I631"/>
  <c r="D109" i="45"/>
  <c r="D108" s="1"/>
  <c r="H271" i="43"/>
  <c r="I527"/>
  <c r="K940"/>
  <c r="I52" i="46"/>
  <c r="G206" i="43"/>
  <c r="H204"/>
  <c r="G669"/>
  <c r="I304"/>
  <c r="J291"/>
  <c r="G284"/>
  <c r="K283"/>
  <c r="J283" s="1"/>
  <c r="G283" s="1"/>
  <c r="K282" s="1"/>
  <c r="H396"/>
  <c r="H388" s="1"/>
  <c r="G397"/>
  <c r="K396" s="1"/>
  <c r="J396" s="1"/>
  <c r="I396" s="1"/>
  <c r="G437"/>
  <c r="H56"/>
  <c r="G171"/>
  <c r="I20"/>
  <c r="G21"/>
  <c r="I996"/>
  <c r="G243"/>
  <c r="H242"/>
  <c r="F36" i="46"/>
  <c r="I17"/>
  <c r="H17" s="1"/>
  <c r="G17" s="1"/>
  <c r="E17" s="1"/>
  <c r="J217" i="43"/>
  <c r="F13" i="46"/>
  <c r="J144" i="43"/>
  <c r="J62"/>
  <c r="I62" s="1"/>
  <c r="G16" i="46" s="1"/>
  <c r="F16" s="1"/>
  <c r="I317" i="43" l="1"/>
  <c r="J316"/>
  <c r="G263"/>
  <c r="K262" s="1"/>
  <c r="J262" s="1"/>
  <c r="I262" s="1"/>
  <c r="G262" s="1"/>
  <c r="K261" s="1"/>
  <c r="J261" s="1"/>
  <c r="D376" i="45"/>
  <c r="H261" i="43"/>
  <c r="G778"/>
  <c r="G777"/>
  <c r="H776"/>
  <c r="G776" s="1"/>
  <c r="H533"/>
  <c r="G534"/>
  <c r="K533" s="1"/>
  <c r="J631"/>
  <c r="K630"/>
  <c r="D384" i="45"/>
  <c r="D383" s="1"/>
  <c r="G182" i="43"/>
  <c r="H181"/>
  <c r="D196" i="45"/>
  <c r="D195" s="1"/>
  <c r="D194" s="1"/>
  <c r="I877" i="43"/>
  <c r="G878"/>
  <c r="I204"/>
  <c r="G204" s="1"/>
  <c r="K201" s="1"/>
  <c r="J201" s="1"/>
  <c r="I201" s="1"/>
  <c r="I202"/>
  <c r="K874"/>
  <c r="J874" s="1"/>
  <c r="I874" s="1"/>
  <c r="G874" s="1"/>
  <c r="K873" s="1"/>
  <c r="J873" s="1"/>
  <c r="D193" i="45"/>
  <c r="D192" s="1"/>
  <c r="D191" s="1"/>
  <c r="D190" s="1"/>
  <c r="D189" s="1"/>
  <c r="D188" s="1"/>
  <c r="D187" s="1"/>
  <c r="D186" s="1"/>
  <c r="D185" s="1"/>
  <c r="D184" s="1"/>
  <c r="D183" s="1"/>
  <c r="J388" i="43"/>
  <c r="G996"/>
  <c r="K388"/>
  <c r="K387" s="1"/>
  <c r="H191"/>
  <c r="G191" s="1"/>
  <c r="K190" s="1"/>
  <c r="K170" s="1"/>
  <c r="J190"/>
  <c r="J170" s="1"/>
  <c r="G192"/>
  <c r="H190"/>
  <c r="G396"/>
  <c r="G20"/>
  <c r="F15" i="46"/>
  <c r="G657" i="43"/>
  <c r="H631"/>
  <c r="K26"/>
  <c r="J26" s="1"/>
  <c r="G27"/>
  <c r="K774"/>
  <c r="G242"/>
  <c r="K241" s="1"/>
  <c r="K237" s="1"/>
  <c r="H241"/>
  <c r="H237" s="1"/>
  <c r="I976"/>
  <c r="J940"/>
  <c r="H427"/>
  <c r="G428"/>
  <c r="J282"/>
  <c r="K272"/>
  <c r="G304"/>
  <c r="I291"/>
  <c r="G291" s="1"/>
  <c r="I388"/>
  <c r="H270"/>
  <c r="H268" s="1"/>
  <c r="F28" i="46" s="1"/>
  <c r="H52"/>
  <c r="H25"/>
  <c r="H16"/>
  <c r="E16" s="1"/>
  <c r="I144" i="43"/>
  <c r="I217"/>
  <c r="G25" i="46" s="1"/>
  <c r="F25" s="1"/>
  <c r="G62" i="43"/>
  <c r="K61" s="1"/>
  <c r="H21" i="46"/>
  <c r="I316" i="43" l="1"/>
  <c r="G317"/>
  <c r="H260"/>
  <c r="I261"/>
  <c r="I260" s="1"/>
  <c r="G27" i="46" s="1"/>
  <c r="J260" i="43"/>
  <c r="H27" i="46" s="1"/>
  <c r="D561" i="45"/>
  <c r="D560" s="1"/>
  <c r="D559" s="1"/>
  <c r="D558" s="1"/>
  <c r="D557" s="1"/>
  <c r="D552" s="1"/>
  <c r="D744"/>
  <c r="D743" s="1"/>
  <c r="D742" s="1"/>
  <c r="H514" i="43"/>
  <c r="F35" i="46" s="1"/>
  <c r="G533" i="43"/>
  <c r="K532" s="1"/>
  <c r="G181"/>
  <c r="H170"/>
  <c r="D182" i="45"/>
  <c r="D177"/>
  <c r="D176" s="1"/>
  <c r="D175" s="1"/>
  <c r="D174" s="1"/>
  <c r="D173" s="1"/>
  <c r="D172" s="1"/>
  <c r="D171" s="1"/>
  <c r="D170" s="1"/>
  <c r="D169" s="1"/>
  <c r="D168" s="1"/>
  <c r="D167" s="1"/>
  <c r="D166" s="1"/>
  <c r="D165" s="1"/>
  <c r="D164" s="1"/>
  <c r="D163" s="1"/>
  <c r="D162" s="1"/>
  <c r="D161" s="1"/>
  <c r="D160" s="1"/>
  <c r="D159" s="1"/>
  <c r="D158" s="1"/>
  <c r="D157" s="1"/>
  <c r="D156" s="1"/>
  <c r="D155" s="1"/>
  <c r="D154" s="1"/>
  <c r="D153" s="1"/>
  <c r="I876" i="43"/>
  <c r="G876" s="1"/>
  <c r="G877"/>
  <c r="G203"/>
  <c r="D403" i="45" s="1"/>
  <c r="H202" i="43"/>
  <c r="I873"/>
  <c r="G873" s="1"/>
  <c r="K872" s="1"/>
  <c r="J872"/>
  <c r="J864" s="1"/>
  <c r="I862" s="1"/>
  <c r="I861" s="1"/>
  <c r="I860" s="1"/>
  <c r="I834" s="1"/>
  <c r="G21" i="46"/>
  <c r="F21" s="1"/>
  <c r="I190" i="43"/>
  <c r="I170" s="1"/>
  <c r="G388"/>
  <c r="G389"/>
  <c r="H236"/>
  <c r="I26"/>
  <c r="J25"/>
  <c r="J16" s="1"/>
  <c r="J199"/>
  <c r="K60"/>
  <c r="G60" s="1"/>
  <c r="K59" s="1"/>
  <c r="J59" s="1"/>
  <c r="I59" s="1"/>
  <c r="G59" s="1"/>
  <c r="K58" s="1"/>
  <c r="J58" s="1"/>
  <c r="I58" s="1"/>
  <c r="G58" s="1"/>
  <c r="K57" s="1"/>
  <c r="J57" s="1"/>
  <c r="I57" s="1"/>
  <c r="G57" s="1"/>
  <c r="K56" s="1"/>
  <c r="J56" s="1"/>
  <c r="I56" s="1"/>
  <c r="G56" s="1"/>
  <c r="K55" s="1"/>
  <c r="G61"/>
  <c r="G282"/>
  <c r="J272"/>
  <c r="G272" s="1"/>
  <c r="K271" s="1"/>
  <c r="J271" s="1"/>
  <c r="G427"/>
  <c r="G52" i="46"/>
  <c r="E52" s="1"/>
  <c r="I51" s="1"/>
  <c r="H51" s="1"/>
  <c r="G976" i="43"/>
  <c r="I940"/>
  <c r="G940" s="1"/>
  <c r="J241"/>
  <c r="J774"/>
  <c r="G631"/>
  <c r="H33" i="46"/>
  <c r="G33" s="1"/>
  <c r="F33" s="1"/>
  <c r="G217" i="43"/>
  <c r="G144"/>
  <c r="F27" i="46" l="1"/>
  <c r="G261" i="43"/>
  <c r="K260" s="1"/>
  <c r="I27" i="46" s="1"/>
  <c r="H426" i="43"/>
  <c r="G532"/>
  <c r="D721" i="45" s="1"/>
  <c r="D720" s="1"/>
  <c r="D719" s="1"/>
  <c r="K531" i="43"/>
  <c r="J531" s="1"/>
  <c r="I531" s="1"/>
  <c r="G531" s="1"/>
  <c r="K530" s="1"/>
  <c r="J530" s="1"/>
  <c r="I530" s="1"/>
  <c r="I241"/>
  <c r="I237" s="1"/>
  <c r="K864"/>
  <c r="G202"/>
  <c r="H201"/>
  <c r="D402" i="45"/>
  <c r="D92"/>
  <c r="D90" s="1"/>
  <c r="D89" s="1"/>
  <c r="D88" s="1"/>
  <c r="D87" s="1"/>
  <c r="D86" s="1"/>
  <c r="D85" s="1"/>
  <c r="I872" i="43"/>
  <c r="I864" s="1"/>
  <c r="I15" i="46"/>
  <c r="H15" s="1"/>
  <c r="G15" s="1"/>
  <c r="E15" s="1"/>
  <c r="G170" i="43"/>
  <c r="G190"/>
  <c r="I41" i="46"/>
  <c r="K54" i="43"/>
  <c r="G54" s="1"/>
  <c r="K53" s="1"/>
  <c r="G55"/>
  <c r="D551" i="45" s="1"/>
  <c r="D550" s="1"/>
  <c r="D549" s="1"/>
  <c r="I199" i="43"/>
  <c r="J197"/>
  <c r="G26"/>
  <c r="K25" s="1"/>
  <c r="K16" s="1"/>
  <c r="I25"/>
  <c r="G51" i="46"/>
  <c r="H49"/>
  <c r="I774" i="43"/>
  <c r="I271"/>
  <c r="G271" s="1"/>
  <c r="K270" s="1"/>
  <c r="K268" s="1"/>
  <c r="I28" i="46" s="1"/>
  <c r="J270" i="43"/>
  <c r="F32" i="46"/>
  <c r="G260" i="43" l="1"/>
  <c r="K259" s="1"/>
  <c r="E27" i="46"/>
  <c r="G530" i="43"/>
  <c r="K529" s="1"/>
  <c r="I516"/>
  <c r="G241"/>
  <c r="I236"/>
  <c r="J246"/>
  <c r="J237" s="1"/>
  <c r="G247"/>
  <c r="H862"/>
  <c r="K833"/>
  <c r="J862"/>
  <c r="J861" s="1"/>
  <c r="J860" s="1"/>
  <c r="J834" s="1"/>
  <c r="J833" s="1"/>
  <c r="J832" s="1"/>
  <c r="J831" s="1"/>
  <c r="I830" s="1"/>
  <c r="H200"/>
  <c r="G201"/>
  <c r="K200" s="1"/>
  <c r="J200" s="1"/>
  <c r="I200" s="1"/>
  <c r="G872"/>
  <c r="H774"/>
  <c r="H199"/>
  <c r="I197"/>
  <c r="J53"/>
  <c r="G53" s="1"/>
  <c r="K45"/>
  <c r="I270"/>
  <c r="J268"/>
  <c r="E51" i="46"/>
  <c r="I50" s="1"/>
  <c r="G49"/>
  <c r="G25" i="43"/>
  <c r="I16"/>
  <c r="H16" s="1"/>
  <c r="G259" l="1"/>
  <c r="D772" i="45" s="1"/>
  <c r="D771" s="1"/>
  <c r="D770" s="1"/>
  <c r="D769" s="1"/>
  <c r="D768" s="1"/>
  <c r="D767" s="1"/>
  <c r="D766" s="1"/>
  <c r="D765" s="1"/>
  <c r="D764" s="1"/>
  <c r="D746" s="1"/>
  <c r="K258" i="43"/>
  <c r="G258" s="1"/>
  <c r="K257" s="1"/>
  <c r="K253" s="1"/>
  <c r="G253" s="1"/>
  <c r="K252" s="1"/>
  <c r="G252" s="1"/>
  <c r="I828"/>
  <c r="I827" s="1"/>
  <c r="I829"/>
  <c r="I826"/>
  <c r="I515"/>
  <c r="K528"/>
  <c r="J528" s="1"/>
  <c r="G529"/>
  <c r="D718" i="45" s="1"/>
  <c r="D717" s="1"/>
  <c r="D716" s="1"/>
  <c r="D705" s="1"/>
  <c r="G246" i="43"/>
  <c r="G237"/>
  <c r="K236" s="1"/>
  <c r="H45" i="46"/>
  <c r="H44" s="1"/>
  <c r="G862" i="43"/>
  <c r="H861"/>
  <c r="G863"/>
  <c r="D181" i="45" s="1"/>
  <c r="D37"/>
  <c r="D36" s="1"/>
  <c r="D35" s="1"/>
  <c r="D34" s="1"/>
  <c r="D33" s="1"/>
  <c r="D32" s="1"/>
  <c r="D31" s="1"/>
  <c r="D30" s="1"/>
  <c r="D29" s="1"/>
  <c r="D28" s="1"/>
  <c r="D27" s="1"/>
  <c r="D26" s="1"/>
  <c r="D25" s="1"/>
  <c r="D24" s="1"/>
  <c r="G200" i="43"/>
  <c r="K199" s="1"/>
  <c r="K197" s="1"/>
  <c r="G864"/>
  <c r="I833"/>
  <c r="J45"/>
  <c r="I45" s="1"/>
  <c r="G45" s="1"/>
  <c r="K44" s="1"/>
  <c r="J44" s="1"/>
  <c r="I44" s="1"/>
  <c r="G44" s="1"/>
  <c r="K43" s="1"/>
  <c r="I14" i="46" s="1"/>
  <c r="H28"/>
  <c r="H197" i="43"/>
  <c r="G774"/>
  <c r="D737" i="45" s="1"/>
  <c r="H15" i="43"/>
  <c r="G16"/>
  <c r="K15" s="1"/>
  <c r="J15" s="1"/>
  <c r="I49" i="46"/>
  <c r="E49" s="1"/>
  <c r="E50"/>
  <c r="G270" i="43"/>
  <c r="I268"/>
  <c r="I235"/>
  <c r="G257" l="1"/>
  <c r="K235"/>
  <c r="I26" i="46" s="1"/>
  <c r="J527" i="43"/>
  <c r="G528"/>
  <c r="K527" s="1"/>
  <c r="K516" s="1"/>
  <c r="I514"/>
  <c r="J236"/>
  <c r="J235" s="1"/>
  <c r="H26" i="46" s="1"/>
  <c r="D180" i="45"/>
  <c r="D179" s="1"/>
  <c r="D178" s="1"/>
  <c r="D152" s="1"/>
  <c r="D151" s="1"/>
  <c r="D150" s="1"/>
  <c r="D149" s="1"/>
  <c r="D148" s="1"/>
  <c r="D147" s="1"/>
  <c r="D146" s="1"/>
  <c r="D145" s="1"/>
  <c r="D144" s="1"/>
  <c r="D143" s="1"/>
  <c r="D142" s="1"/>
  <c r="D141" s="1"/>
  <c r="D140" s="1"/>
  <c r="D139" s="1"/>
  <c r="D138" s="1"/>
  <c r="D137" s="1"/>
  <c r="D136" s="1"/>
  <c r="D135" s="1"/>
  <c r="D134" s="1"/>
  <c r="D133" s="1"/>
  <c r="D129" s="1"/>
  <c r="D128" s="1"/>
  <c r="D127" s="1"/>
  <c r="D126" s="1"/>
  <c r="G861" i="43"/>
  <c r="H860"/>
  <c r="J43"/>
  <c r="I43" s="1"/>
  <c r="G43" s="1"/>
  <c r="G199"/>
  <c r="I832"/>
  <c r="H235"/>
  <c r="G26" i="46"/>
  <c r="H14" i="43"/>
  <c r="G268"/>
  <c r="G28" i="46"/>
  <c r="E28" s="1"/>
  <c r="I15" i="43"/>
  <c r="I14" s="1"/>
  <c r="J14"/>
  <c r="H196"/>
  <c r="G197"/>
  <c r="K196" s="1"/>
  <c r="J196" s="1"/>
  <c r="I196" s="1"/>
  <c r="H824" l="1"/>
  <c r="D125" i="45"/>
  <c r="D124" s="1"/>
  <c r="D123" s="1"/>
  <c r="D122" s="1"/>
  <c r="D121" s="1"/>
  <c r="D120" s="1"/>
  <c r="D119" s="1"/>
  <c r="D118" s="1"/>
  <c r="D117" s="1"/>
  <c r="D116" s="1"/>
  <c r="D115" s="1"/>
  <c r="D113" s="1"/>
  <c r="G236" i="43"/>
  <c r="J516"/>
  <c r="G516" s="1"/>
  <c r="K515" s="1"/>
  <c r="J515" s="1"/>
  <c r="G527"/>
  <c r="H14" i="46"/>
  <c r="G860" i="43"/>
  <c r="H834"/>
  <c r="G14" i="46"/>
  <c r="G233" i="43"/>
  <c r="G234"/>
  <c r="D611" i="45" s="1"/>
  <c r="G45" i="46"/>
  <c r="I831" i="43"/>
  <c r="F26" i="46"/>
  <c r="E26" s="1"/>
  <c r="I25" s="1"/>
  <c r="H195" i="43"/>
  <c r="H169" s="1"/>
  <c r="H168" s="1"/>
  <c r="G196"/>
  <c r="K195" s="1"/>
  <c r="G12" i="46"/>
  <c r="G235" i="43"/>
  <c r="H12" i="46"/>
  <c r="G15" i="43"/>
  <c r="K14" s="1"/>
  <c r="H823" l="1"/>
  <c r="H829"/>
  <c r="H828"/>
  <c r="H826"/>
  <c r="E14" i="46"/>
  <c r="I13" s="1"/>
  <c r="H13" s="1"/>
  <c r="G13" s="1"/>
  <c r="E13" s="1"/>
  <c r="D111" i="45"/>
  <c r="D110" s="1"/>
  <c r="D105" s="1"/>
  <c r="D98" s="1"/>
  <c r="D97" s="1"/>
  <c r="D96" s="1"/>
  <c r="D91" s="1"/>
  <c r="D114"/>
  <c r="J514" i="43"/>
  <c r="G515"/>
  <c r="K514" s="1"/>
  <c r="D75" i="45"/>
  <c r="D74" s="1"/>
  <c r="D73" s="1"/>
  <c r="D72" s="1"/>
  <c r="D71" s="1"/>
  <c r="D70" s="1"/>
  <c r="D69" s="1"/>
  <c r="D68" s="1"/>
  <c r="D67" s="1"/>
  <c r="D66" s="1"/>
  <c r="D65" s="1"/>
  <c r="D64" s="1"/>
  <c r="D63" s="1"/>
  <c r="D62" s="1"/>
  <c r="D61" s="1"/>
  <c r="D60" s="1"/>
  <c r="D56" s="1"/>
  <c r="D55" s="1"/>
  <c r="D54" s="1"/>
  <c r="D53" s="1"/>
  <c r="D52" s="1"/>
  <c r="D51" s="1"/>
  <c r="D50" s="1"/>
  <c r="D49" s="1"/>
  <c r="D48" s="1"/>
  <c r="D47" s="1"/>
  <c r="D46" s="1"/>
  <c r="D45" s="1"/>
  <c r="D44" s="1"/>
  <c r="D43" s="1"/>
  <c r="D42" s="1"/>
  <c r="D41" s="1"/>
  <c r="D23" s="1"/>
  <c r="G834" i="43"/>
  <c r="H833"/>
  <c r="J768"/>
  <c r="J767" s="1"/>
  <c r="D610" i="45"/>
  <c r="G44" i="46"/>
  <c r="I12"/>
  <c r="E25"/>
  <c r="J195" i="43"/>
  <c r="K169"/>
  <c r="K168" s="1"/>
  <c r="G14"/>
  <c r="F12" i="46"/>
  <c r="F23"/>
  <c r="F20" s="1"/>
  <c r="H143" i="43"/>
  <c r="D80" i="45" l="1"/>
  <c r="D79" s="1"/>
  <c r="D78" s="1"/>
  <c r="D77" s="1"/>
  <c r="D76" s="1"/>
  <c r="D84"/>
  <c r="H822" i="43"/>
  <c r="H827"/>
  <c r="G514"/>
  <c r="K513" s="1"/>
  <c r="H832"/>
  <c r="G833"/>
  <c r="K832" s="1"/>
  <c r="I768"/>
  <c r="I767" s="1"/>
  <c r="I195"/>
  <c r="J169"/>
  <c r="J168" s="1"/>
  <c r="E12" i="46"/>
  <c r="I23"/>
  <c r="K143" i="43"/>
  <c r="D22" i="45" l="1"/>
  <c r="D21" s="1"/>
  <c r="D20" s="1"/>
  <c r="D19" s="1"/>
  <c r="D18" s="1"/>
  <c r="D17" s="1"/>
  <c r="D16" s="1"/>
  <c r="D15" s="1"/>
  <c r="D14" s="1"/>
  <c r="D11" s="1"/>
  <c r="D10" s="1"/>
  <c r="D9" s="1"/>
  <c r="H821" i="43"/>
  <c r="H779" s="1"/>
  <c r="F43" i="46" s="1"/>
  <c r="G513" i="43"/>
  <c r="D800" i="45" s="1"/>
  <c r="D799" s="1"/>
  <c r="D798" s="1"/>
  <c r="D783" s="1"/>
  <c r="K512" i="43"/>
  <c r="J512" s="1"/>
  <c r="I45" i="46"/>
  <c r="K831" i="43"/>
  <c r="J830" s="1"/>
  <c r="F45" i="46"/>
  <c r="H831" i="43"/>
  <c r="G832"/>
  <c r="H23" i="46"/>
  <c r="J143" i="43"/>
  <c r="G195"/>
  <c r="I169"/>
  <c r="J826" l="1"/>
  <c r="J779" s="1"/>
  <c r="J829"/>
  <c r="G829" s="1"/>
  <c r="J828"/>
  <c r="G830"/>
  <c r="I512"/>
  <c r="J511"/>
  <c r="J496" s="1"/>
  <c r="J474" s="1"/>
  <c r="F44" i="46"/>
  <c r="E45"/>
  <c r="I44" s="1"/>
  <c r="G831" i="43"/>
  <c r="G769"/>
  <c r="D732" i="45" s="1"/>
  <c r="H768" i="43"/>
  <c r="G169"/>
  <c r="I168"/>
  <c r="I824" l="1"/>
  <c r="G825"/>
  <c r="D613" i="45" s="1"/>
  <c r="G826" i="43"/>
  <c r="J827"/>
  <c r="G827" s="1"/>
  <c r="G828"/>
  <c r="G512"/>
  <c r="K511" s="1"/>
  <c r="K496" s="1"/>
  <c r="K474" s="1"/>
  <c r="I511"/>
  <c r="G725"/>
  <c r="D741" i="45" s="1"/>
  <c r="H724" i="43"/>
  <c r="E44" i="46"/>
  <c r="D731" i="45"/>
  <c r="D730" s="1"/>
  <c r="G768" i="43"/>
  <c r="H767"/>
  <c r="G23" i="46"/>
  <c r="E23" s="1"/>
  <c r="I22" s="1"/>
  <c r="H22" s="1"/>
  <c r="G22" s="1"/>
  <c r="E22" s="1"/>
  <c r="I21" s="1"/>
  <c r="E21" s="1"/>
  <c r="I20" s="1"/>
  <c r="H20" s="1"/>
  <c r="G20" s="1"/>
  <c r="E20" s="1"/>
  <c r="I143" i="43"/>
  <c r="G168"/>
  <c r="D612" i="45" l="1"/>
  <c r="I823" i="43"/>
  <c r="G824"/>
  <c r="H43" i="46"/>
  <c r="G143" i="43"/>
  <c r="K135" s="1"/>
  <c r="G135" s="1"/>
  <c r="D672" i="45" s="1"/>
  <c r="D671" s="1"/>
  <c r="D670" s="1"/>
  <c r="D669" s="1"/>
  <c r="G511" i="43"/>
  <c r="I496"/>
  <c r="D740" i="45"/>
  <c r="D739" s="1"/>
  <c r="H723" i="43"/>
  <c r="G767"/>
  <c r="I822" l="1"/>
  <c r="G823"/>
  <c r="J775"/>
  <c r="K134"/>
  <c r="J134" s="1"/>
  <c r="I134" s="1"/>
  <c r="G134" s="1"/>
  <c r="K133" s="1"/>
  <c r="J133" s="1"/>
  <c r="I133" s="1"/>
  <c r="G133" s="1"/>
  <c r="K132" s="1"/>
  <c r="J132" s="1"/>
  <c r="I132" s="1"/>
  <c r="G132" s="1"/>
  <c r="K131" s="1"/>
  <c r="G142"/>
  <c r="G496"/>
  <c r="I474"/>
  <c r="G474" s="1"/>
  <c r="H722"/>
  <c r="J131"/>
  <c r="I821" l="1"/>
  <c r="G822"/>
  <c r="I775"/>
  <c r="J773"/>
  <c r="K130"/>
  <c r="K127" s="1"/>
  <c r="G140"/>
  <c r="G136"/>
  <c r="H630"/>
  <c r="J128"/>
  <c r="I589"/>
  <c r="I131"/>
  <c r="J130"/>
  <c r="I128" s="1"/>
  <c r="G821" l="1"/>
  <c r="I779"/>
  <c r="H775"/>
  <c r="I773"/>
  <c r="F41" i="46"/>
  <c r="J127" i="43"/>
  <c r="H131"/>
  <c r="I130"/>
  <c r="I127" s="1"/>
  <c r="I588"/>
  <c r="G43" i="46" l="1"/>
  <c r="E43" s="1"/>
  <c r="G779" i="43"/>
  <c r="K775" s="1"/>
  <c r="K773" s="1"/>
  <c r="H773"/>
  <c r="H40" i="46"/>
  <c r="G129" i="43"/>
  <c r="H128"/>
  <c r="G131"/>
  <c r="D668" i="45" s="1"/>
  <c r="D667" s="1"/>
  <c r="H130" i="43"/>
  <c r="I587"/>
  <c r="G38" i="46"/>
  <c r="F38" s="1"/>
  <c r="G775" i="43" l="1"/>
  <c r="D738" i="45" s="1"/>
  <c r="D736" s="1"/>
  <c r="H770" i="43"/>
  <c r="G773"/>
  <c r="K772" s="1"/>
  <c r="G40" i="46"/>
  <c r="G128" i="43"/>
  <c r="H127"/>
  <c r="D666" i="45"/>
  <c r="D665" s="1"/>
  <c r="D664" s="1"/>
  <c r="D663" s="1"/>
  <c r="F37" i="46"/>
  <c r="G130" i="43"/>
  <c r="K771" l="1"/>
  <c r="J771" s="1"/>
  <c r="G772"/>
  <c r="D735" i="45" s="1"/>
  <c r="D734" s="1"/>
  <c r="D733" s="1"/>
  <c r="D726" s="1"/>
  <c r="H763" i="43"/>
  <c r="G127"/>
  <c r="K126" s="1"/>
  <c r="J124" s="1"/>
  <c r="J123" s="1"/>
  <c r="J119" s="1"/>
  <c r="H126"/>
  <c r="H726" l="1"/>
  <c r="I771"/>
  <c r="J770"/>
  <c r="J763" s="1"/>
  <c r="J726" s="1"/>
  <c r="J126"/>
  <c r="I124" s="1"/>
  <c r="I123" s="1"/>
  <c r="I119" s="1"/>
  <c r="K118"/>
  <c r="K100" s="1"/>
  <c r="I724" l="1"/>
  <c r="H42" i="46"/>
  <c r="G771" i="43"/>
  <c r="K770" s="1"/>
  <c r="K763" s="1"/>
  <c r="K726" s="1"/>
  <c r="I770"/>
  <c r="F42" i="46"/>
  <c r="H596" i="43"/>
  <c r="J116"/>
  <c r="J115" s="1"/>
  <c r="J114" s="1"/>
  <c r="J113" s="1"/>
  <c r="I126"/>
  <c r="J118"/>
  <c r="K13"/>
  <c r="I19" i="46"/>
  <c r="I763" i="43" l="1"/>
  <c r="G770"/>
  <c r="J724"/>
  <c r="J723" s="1"/>
  <c r="J722" s="1"/>
  <c r="J630" s="1"/>
  <c r="I42" i="46"/>
  <c r="K596" i="43"/>
  <c r="F39" i="46"/>
  <c r="I723" i="43"/>
  <c r="J100"/>
  <c r="J13" s="1"/>
  <c r="I116"/>
  <c r="I115" s="1"/>
  <c r="I114" s="1"/>
  <c r="I113" s="1"/>
  <c r="G125"/>
  <c r="D615" i="45" s="1"/>
  <c r="H124" i="43"/>
  <c r="I11" i="46"/>
  <c r="I118" i="43"/>
  <c r="G126"/>
  <c r="H41" i="46" l="1"/>
  <c r="H39" s="1"/>
  <c r="J596" i="43"/>
  <c r="G724"/>
  <c r="I722"/>
  <c r="G723"/>
  <c r="I726"/>
  <c r="G763"/>
  <c r="I100"/>
  <c r="H19" i="46"/>
  <c r="H11" s="1"/>
  <c r="G117" i="43"/>
  <c r="D463" i="45" s="1"/>
  <c r="H116" i="43"/>
  <c r="D614" i="45"/>
  <c r="G124" i="43"/>
  <c r="H123"/>
  <c r="I630" l="1"/>
  <c r="G722"/>
  <c r="G42" i="46"/>
  <c r="E42" s="1"/>
  <c r="G726" i="43"/>
  <c r="D462" i="45"/>
  <c r="D461" s="1"/>
  <c r="G116" i="43"/>
  <c r="H115"/>
  <c r="G123"/>
  <c r="H119"/>
  <c r="I13"/>
  <c r="G19" i="46"/>
  <c r="G34"/>
  <c r="G41" l="1"/>
  <c r="I596" i="43"/>
  <c r="G596" s="1"/>
  <c r="K595" s="1"/>
  <c r="G630"/>
  <c r="G422"/>
  <c r="D725" i="45" s="1"/>
  <c r="H421" i="43"/>
  <c r="D606" i="45"/>
  <c r="D605" s="1"/>
  <c r="D604" s="1"/>
  <c r="D603" s="1"/>
  <c r="D602" s="1"/>
  <c r="D601" s="1"/>
  <c r="D600" s="1"/>
  <c r="D599" s="1"/>
  <c r="D598" s="1"/>
  <c r="D597" s="1"/>
  <c r="D596" s="1"/>
  <c r="D595" s="1"/>
  <c r="D594" s="1"/>
  <c r="D593" s="1"/>
  <c r="D592" s="1"/>
  <c r="D591" s="1"/>
  <c r="D628" s="1"/>
  <c r="D627" s="1"/>
  <c r="D626" s="1"/>
  <c r="D590" s="1"/>
  <c r="G115" i="43"/>
  <c r="H114"/>
  <c r="H118"/>
  <c r="G119"/>
  <c r="G11" i="46"/>
  <c r="G595" i="43" l="1"/>
  <c r="K593"/>
  <c r="E41" i="46"/>
  <c r="I40" s="1"/>
  <c r="G39"/>
  <c r="D724" i="45"/>
  <c r="D723" s="1"/>
  <c r="D722" s="1"/>
  <c r="D673" s="1"/>
  <c r="H420" i="43"/>
  <c r="D589" i="45"/>
  <c r="D588" s="1"/>
  <c r="D587" s="1"/>
  <c r="G114" i="43"/>
  <c r="H113"/>
  <c r="H100" s="1"/>
  <c r="G118"/>
  <c r="H30" i="46"/>
  <c r="G30" s="1"/>
  <c r="I39" l="1"/>
  <c r="E39" s="1"/>
  <c r="E40"/>
  <c r="K590" i="43"/>
  <c r="G590" s="1"/>
  <c r="K589" s="1"/>
  <c r="J589" s="1"/>
  <c r="G593"/>
  <c r="H419"/>
  <c r="D586" i="45"/>
  <c r="D585" s="1"/>
  <c r="D584" s="1"/>
  <c r="G113" i="43"/>
  <c r="G100"/>
  <c r="D546" i="45"/>
  <c r="D545" s="1"/>
  <c r="D544" s="1"/>
  <c r="D543" s="1"/>
  <c r="D542" s="1"/>
  <c r="D541" s="1"/>
  <c r="D540" s="1"/>
  <c r="D539" s="1"/>
  <c r="J588" i="43" l="1"/>
  <c r="G589"/>
  <c r="K588" s="1"/>
  <c r="H387"/>
  <c r="D583" i="45"/>
  <c r="D582" s="1"/>
  <c r="D581" s="1"/>
  <c r="D580" s="1"/>
  <c r="D579" s="1"/>
  <c r="D578" s="1"/>
  <c r="D577" s="1"/>
  <c r="D576" s="1"/>
  <c r="D575" s="1"/>
  <c r="D574" s="1"/>
  <c r="D573" s="1"/>
  <c r="F19" i="46"/>
  <c r="E19" s="1"/>
  <c r="H13" i="43"/>
  <c r="K587" l="1"/>
  <c r="I38" i="46"/>
  <c r="H38"/>
  <c r="J587" i="43"/>
  <c r="G588"/>
  <c r="F11" i="46"/>
  <c r="E11" s="1"/>
  <c r="G13" i="43"/>
  <c r="E38" i="46" l="1"/>
  <c r="I37" s="1"/>
  <c r="H37" s="1"/>
  <c r="G37" s="1"/>
  <c r="E37" s="1"/>
  <c r="G587" i="43"/>
  <c r="K586" s="1"/>
  <c r="K585" l="1"/>
  <c r="G585" s="1"/>
  <c r="K584" s="1"/>
  <c r="J584" s="1"/>
  <c r="G586"/>
  <c r="D779" i="45" s="1"/>
  <c r="D778" s="1"/>
  <c r="D777" s="1"/>
  <c r="D776" s="1"/>
  <c r="D745" s="1"/>
  <c r="I584" i="43" l="1"/>
  <c r="J583"/>
  <c r="J574" s="1"/>
  <c r="J549" s="1"/>
  <c r="D457" i="45"/>
  <c r="D456" s="1"/>
  <c r="D455" s="1"/>
  <c r="J426" i="43" l="1"/>
  <c r="I421" s="1"/>
  <c r="H36" i="46"/>
  <c r="G584" i="43"/>
  <c r="K583" s="1"/>
  <c r="K574" s="1"/>
  <c r="K549" s="1"/>
  <c r="I583"/>
  <c r="D454" i="45"/>
  <c r="D453" s="1"/>
  <c r="D451" s="1"/>
  <c r="D450" s="1"/>
  <c r="D449" s="1"/>
  <c r="D428"/>
  <c r="G583" i="43" l="1"/>
  <c r="I574"/>
  <c r="I36" i="46"/>
  <c r="K426" i="43"/>
  <c r="J421" s="1"/>
  <c r="J420" s="1"/>
  <c r="J419" s="1"/>
  <c r="J387" s="1"/>
  <c r="J331" s="1"/>
  <c r="J216" s="1"/>
  <c r="I420"/>
  <c r="D430" i="45"/>
  <c r="D429" s="1"/>
  <c r="G58" i="46"/>
  <c r="H58"/>
  <c r="I59"/>
  <c r="I58" s="1"/>
  <c r="G421" i="43" l="1"/>
  <c r="I549"/>
  <c r="G574"/>
  <c r="I419"/>
  <c r="G420"/>
  <c r="D427" i="45"/>
  <c r="D426" s="1"/>
  <c r="D425" s="1"/>
  <c r="D424" s="1"/>
  <c r="D423" s="1"/>
  <c r="D422" s="1"/>
  <c r="D421" s="1"/>
  <c r="D420" s="1"/>
  <c r="D419" s="1"/>
  <c r="D418" s="1"/>
  <c r="D417" s="1"/>
  <c r="D416" s="1"/>
  <c r="D415" s="1"/>
  <c r="D414" s="1"/>
  <c r="D413" s="1"/>
  <c r="D412" s="1"/>
  <c r="D411" s="1"/>
  <c r="D410" s="1"/>
  <c r="D409" s="1"/>
  <c r="D408" s="1"/>
  <c r="D407" s="1"/>
  <c r="D406" s="1"/>
  <c r="D405" s="1"/>
  <c r="D404" s="1"/>
  <c r="D401" s="1"/>
  <c r="D400" s="1"/>
  <c r="D399" s="1"/>
  <c r="D398" s="1"/>
  <c r="D397" s="1"/>
  <c r="D396" s="1"/>
  <c r="D395" s="1"/>
  <c r="D394" s="1"/>
  <c r="D393" s="1"/>
  <c r="D392" s="1"/>
  <c r="D391" s="1"/>
  <c r="D390" s="1"/>
  <c r="D389" s="1"/>
  <c r="D388" s="1"/>
  <c r="D387" s="1"/>
  <c r="D386" s="1"/>
  <c r="D380" s="1"/>
  <c r="D379" s="1"/>
  <c r="E59" i="46"/>
  <c r="E58"/>
  <c r="D375" i="45" l="1"/>
  <c r="D374" s="1"/>
  <c r="D373" s="1"/>
  <c r="D378"/>
  <c r="D372"/>
  <c r="D371" s="1"/>
  <c r="D370" s="1"/>
  <c r="D369" s="1"/>
  <c r="D368" s="1"/>
  <c r="D367" s="1"/>
  <c r="D366" s="1"/>
  <c r="D365" s="1"/>
  <c r="D364" s="1"/>
  <c r="D363" s="1"/>
  <c r="I387" i="43"/>
  <c r="G387" s="1"/>
  <c r="K386" s="1"/>
  <c r="G419"/>
  <c r="G549"/>
  <c r="I426"/>
  <c r="G36" i="46"/>
  <c r="E36" s="1"/>
  <c r="I35" s="1"/>
  <c r="H35" s="1"/>
  <c r="G35" s="1"/>
  <c r="D634" i="45"/>
  <c r="G426" i="43" l="1"/>
  <c r="D362" i="45"/>
  <c r="D361" s="1"/>
  <c r="E35" i="46"/>
  <c r="I34" s="1"/>
  <c r="H34" s="1"/>
  <c r="G32"/>
  <c r="K385" i="43"/>
  <c r="G385" s="1"/>
  <c r="K384" s="1"/>
  <c r="J384" s="1"/>
  <c r="I384" s="1"/>
  <c r="H384" s="1"/>
  <c r="G386"/>
  <c r="D662" i="45" s="1"/>
  <c r="D661" s="1"/>
  <c r="D660" s="1"/>
  <c r="D633"/>
  <c r="G425" i="43" l="1"/>
  <c r="H424"/>
  <c r="G384"/>
  <c r="K383" s="1"/>
  <c r="H374"/>
  <c r="H32" i="46"/>
  <c r="E34"/>
  <c r="I33" s="1"/>
  <c r="G424" i="43" l="1"/>
  <c r="H423"/>
  <c r="G423" s="1"/>
  <c r="I32" i="46"/>
  <c r="E32" s="1"/>
  <c r="E33"/>
  <c r="H355" i="43"/>
  <c r="G383"/>
  <c r="D659" i="45" s="1"/>
  <c r="D658" s="1"/>
  <c r="D657" s="1"/>
  <c r="K382" i="43"/>
  <c r="J382" s="1"/>
  <c r="G382" s="1"/>
  <c r="K381" s="1"/>
  <c r="J381" s="1"/>
  <c r="I381" s="1"/>
  <c r="H331" l="1"/>
  <c r="I374"/>
  <c r="G381"/>
  <c r="K380" s="1"/>
  <c r="K379" l="1"/>
  <c r="J379" s="1"/>
  <c r="G380"/>
  <c r="D656" i="45" s="1"/>
  <c r="D655" s="1"/>
  <c r="D654" s="1"/>
  <c r="D653" s="1"/>
  <c r="D652" s="1"/>
  <c r="D651" s="1"/>
  <c r="D650" s="1"/>
  <c r="D636" s="1"/>
  <c r="D635" s="1"/>
  <c r="D632" s="1"/>
  <c r="D631" s="1"/>
  <c r="D630" s="1"/>
  <c r="D629" s="1"/>
  <c r="D625" s="1"/>
  <c r="D624" s="1"/>
  <c r="D623" s="1"/>
  <c r="D622" s="1"/>
  <c r="D621" s="1"/>
  <c r="D620" s="1"/>
  <c r="D619" s="1"/>
  <c r="D618" s="1"/>
  <c r="D617" s="1"/>
  <c r="D616" s="1"/>
  <c r="D609" s="1"/>
  <c r="D608" s="1"/>
  <c r="F31" i="46"/>
  <c r="I355" i="43"/>
  <c r="G330" l="1"/>
  <c r="D538" i="45" s="1"/>
  <c r="H329" i="43"/>
  <c r="D607" i="45"/>
  <c r="D548" s="1"/>
  <c r="D547" s="1"/>
  <c r="G379" i="43"/>
  <c r="K378" s="1"/>
  <c r="K374" s="1"/>
  <c r="K355" s="1"/>
  <c r="J378"/>
  <c r="D537" i="45" l="1"/>
  <c r="D536" s="1"/>
  <c r="D528" s="1"/>
  <c r="D527" s="1"/>
  <c r="D526" s="1"/>
  <c r="D525" s="1"/>
  <c r="D522" s="1"/>
  <c r="D521" s="1"/>
  <c r="D520" s="1"/>
  <c r="D519" s="1"/>
  <c r="D518" s="1"/>
  <c r="D517" s="1"/>
  <c r="D516" s="1"/>
  <c r="D515" s="1"/>
  <c r="D514" s="1"/>
  <c r="D513" s="1"/>
  <c r="D512" s="1"/>
  <c r="D510" s="1"/>
  <c r="D509" s="1"/>
  <c r="D508" s="1"/>
  <c r="D507" s="1"/>
  <c r="D506" s="1"/>
  <c r="D505" s="1"/>
  <c r="D504" s="1"/>
  <c r="D503" s="1"/>
  <c r="D502" s="1"/>
  <c r="D501" s="1"/>
  <c r="D500" s="1"/>
  <c r="D499" s="1"/>
  <c r="D498" s="1"/>
  <c r="D497" s="1"/>
  <c r="D496" s="1"/>
  <c r="D495" s="1"/>
  <c r="D494" s="1"/>
  <c r="D493" s="1"/>
  <c r="D492" s="1"/>
  <c r="D491" s="1"/>
  <c r="D490" s="1"/>
  <c r="D489" s="1"/>
  <c r="D488" s="1"/>
  <c r="D485" s="1"/>
  <c r="D484" s="1"/>
  <c r="D483" s="1"/>
  <c r="D482" s="1"/>
  <c r="D478" s="1"/>
  <c r="D477" s="1"/>
  <c r="D476" s="1"/>
  <c r="D475" s="1"/>
  <c r="D474" s="1"/>
  <c r="D473" s="1"/>
  <c r="D472" s="1"/>
  <c r="D471" s="1"/>
  <c r="D468" s="1"/>
  <c r="D467" s="1"/>
  <c r="D801" s="1"/>
  <c r="G329" i="43"/>
  <c r="H328"/>
  <c r="K1068"/>
  <c r="I31" i="46"/>
  <c r="J374" i="43"/>
  <c r="G378"/>
  <c r="G31" i="46"/>
  <c r="G328" i="43" l="1"/>
  <c r="H327"/>
  <c r="G24" i="46"/>
  <c r="I1068" i="43"/>
  <c r="J355"/>
  <c r="G374"/>
  <c r="G327" l="1"/>
  <c r="H326"/>
  <c r="G60" i="46"/>
  <c r="G355" i="43"/>
  <c r="G326" l="1"/>
  <c r="H316"/>
  <c r="H31" i="46"/>
  <c r="G331" i="43"/>
  <c r="G316" l="1"/>
  <c r="F30" i="46"/>
  <c r="F24" s="1"/>
  <c r="F60" s="1"/>
  <c r="H216" i="43"/>
  <c r="H1068" s="1"/>
  <c r="J1068"/>
  <c r="H24" i="46"/>
  <c r="E31"/>
  <c r="I30" s="1"/>
  <c r="G1068" i="43" l="1"/>
  <c r="G216"/>
  <c r="I24" i="46"/>
  <c r="I60" s="1"/>
  <c r="E30"/>
  <c r="H60"/>
  <c r="E60" l="1"/>
  <c r="E24"/>
</calcChain>
</file>

<file path=xl/sharedStrings.xml><?xml version="1.0" encoding="utf-8"?>
<sst xmlns="http://schemas.openxmlformats.org/spreadsheetml/2006/main" count="14285" uniqueCount="734">
  <si>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</si>
  <si>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</si>
  <si>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</si>
  <si>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</si>
  <si>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</si>
  <si>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</si>
  <si>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</si>
  <si>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</si>
  <si>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</si>
  <si>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</si>
  <si>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</si>
  <si>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</si>
  <si>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</si>
  <si>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</si>
  <si>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</si>
  <si>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</si>
  <si>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</si>
  <si>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</si>
  <si>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</si>
  <si>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</si>
  <si>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</si>
  <si>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</si>
  <si>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</si>
  <si>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</si>
  <si>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</si>
  <si>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</si>
  <si>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</si>
  <si>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</si>
  <si>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</si>
  <si>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</si>
  <si>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</si>
  <si>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</si>
  <si>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</si>
  <si>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</si>
  <si>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</si>
  <si>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</si>
  <si>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</si>
  <si>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</si>
  <si>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</si>
  <si>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</si>
  <si>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</si>
  <si>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</si>
  <si>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</si>
  <si>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</si>
  <si>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</si>
  <si>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</si>
  <si>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</si>
  <si>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</si>
  <si>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</si>
  <si>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</si>
  <si>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</si>
  <si>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</si>
  <si>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</si>
  <si>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</si>
  <si>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</si>
  <si>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</si>
  <si>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</si>
  <si>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</si>
  <si>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</si>
  <si>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</si>
  <si>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</si>
  <si>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</si>
  <si>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</si>
  <si>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</si>
  <si>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</si>
  <si>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</si>
  <si>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</si>
  <si>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</si>
  <si>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</si>
  <si>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</si>
  <si>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</si>
  <si>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</si>
  <si>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</si>
  <si>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</si>
  <si>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</si>
  <si>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</si>
  <si>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</si>
  <si>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</si>
  <si>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</si>
  <si>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</si>
  <si>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</si>
  <si>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</si>
  <si>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</si>
  <si>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</si>
  <si>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</si>
  <si>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</si>
  <si>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</si>
  <si>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</si>
  <si>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</si>
  <si>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</si>
  <si>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</si>
  <si>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</si>
  <si>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</si>
  <si>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</si>
  <si>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</si>
  <si>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</si>
  <si>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</si>
  <si>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</si>
  <si>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</si>
  <si>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</si>
  <si>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</si>
  <si>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</si>
  <si>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</si>
  <si>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</si>
  <si>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</si>
  <si>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</si>
  <si>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</si>
  <si>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</si>
  <si>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</si>
  <si>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</si>
  <si>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</si>
  <si>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</si>
  <si>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</si>
  <si>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</si>
  <si>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</si>
  <si>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</si>
  <si>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</si>
  <si>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</si>
  <si>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</si>
  <si>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</si>
  <si>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</si>
  <si>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</si>
  <si>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</si>
  <si>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</si>
  <si>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</si>
  <si>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</si>
  <si>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</si>
  <si>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</si>
  <si>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</si>
  <si>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</si>
  <si>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</si>
  <si>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</si>
  <si>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</si>
  <si>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</si>
  <si>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</si>
  <si>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</si>
  <si>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</si>
  <si>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</si>
  <si>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</si>
  <si>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</si>
  <si>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</si>
  <si>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Муниципальная программа "Совершенствование и развитие муниципального управления в городе Урай" на 2015-2017 годы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</si>
  <si>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</si>
  <si>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</si>
  <si>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</si>
  <si>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</si>
  <si>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</si>
  <si>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</si>
  <si>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</si>
  <si>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</si>
  <si>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</si>
  <si>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</si>
  <si>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</si>
  <si>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</si>
  <si>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</si>
  <si>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</si>
  <si>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</si>
  <si>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</si>
  <si>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</si>
  <si>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</si>
  <si>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</si>
  <si>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</si>
  <si>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</si>
  <si>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</si>
  <si>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</si>
  <si>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</si>
  <si>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</si>
  <si>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</si>
  <si>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</si>
  <si>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</si>
  <si>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</si>
  <si>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</si>
  <si>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</si>
  <si>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</si>
  <si>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</si>
  <si>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</si>
  <si>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</si>
  <si>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</si>
  <si>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</si>
  <si>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</si>
  <si>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</si>
  <si>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</si>
  <si>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</si>
  <si>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</si>
  <si>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</si>
  <si>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</si>
  <si>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</si>
  <si>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</si>
  <si>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</si>
  <si>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</si>
  <si>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</si>
  <si>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</si>
  <si>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</si>
  <si>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</si>
  <si>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</si>
  <si>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</si>
  <si>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</si>
  <si>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</si>
  <si>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</si>
  <si>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</si>
  <si>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</si>
  <si>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</si>
  <si>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</si>
  <si>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</si>
  <si>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</si>
  <si>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</si>
  <si>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</si>
  <si>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</si>
  <si>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</si>
  <si>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</si>
  <si>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</si>
  <si>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</si>
  <si>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</si>
  <si>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</si>
  <si>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</si>
  <si>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</si>
  <si>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</si>
  <si>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</si>
  <si>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</si>
  <si>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</si>
  <si>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</si>
  <si>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</si>
  <si>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</si>
  <si>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</si>
  <si>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</si>
  <si>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</si>
  <si>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</si>
  <si>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</si>
  <si>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</si>
  <si>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</si>
  <si>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</si>
  <si>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</si>
  <si>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</si>
  <si>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</si>
  <si>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</si>
  <si>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</si>
  <si>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</si>
  <si>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</si>
  <si>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</si>
  <si>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</si>
  <si>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</si>
  <si>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</si>
  <si>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</si>
  <si>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</si>
  <si>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</si>
  <si>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</si>
  <si>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</si>
  <si>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</si>
  <si>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</si>
  <si>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</si>
  <si>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</si>
  <si>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</si>
  <si>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</si>
  <si>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</si>
  <si>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</si>
  <si>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</si>
  <si>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</si>
  <si>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</si>
  <si>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</si>
  <si>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</si>
  <si>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</si>
  <si>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</si>
  <si>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</si>
  <si>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</si>
  <si>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</si>
  <si>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</si>
  <si>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</si>
  <si>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</si>
  <si>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</si>
  <si>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</si>
  <si>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</si>
  <si>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</si>
  <si>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</si>
  <si>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</si>
  <si>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</si>
  <si>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</si>
  <si>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</si>
  <si>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</si>
  <si>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</si>
  <si>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</si>
  <si>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</si>
  <si>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</si>
  <si>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</si>
  <si>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</si>
  <si>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</si>
  <si>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</si>
  <si>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</si>
  <si>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</si>
  <si>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</si>
  <si>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</si>
  <si>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</si>
  <si>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</si>
  <si>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</si>
  <si>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</si>
  <si>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</si>
  <si>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</si>
  <si>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</si>
  <si>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</si>
  <si>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</si>
  <si>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</si>
  <si>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</si>
  <si>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</si>
  <si>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</si>
  <si>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</si>
  <si>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</si>
  <si>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</si>
  <si>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</si>
  <si>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</si>
  <si>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</si>
  <si>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</si>
  <si>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</si>
  <si>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</si>
  <si>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</si>
  <si>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</si>
  <si>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</si>
  <si>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</si>
  <si>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</si>
  <si>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</si>
  <si>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</si>
  <si>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</si>
  <si>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</si>
  <si>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</si>
  <si>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</si>
  <si>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</si>
  <si>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</si>
  <si>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</si>
  <si>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</si>
  <si>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</si>
  <si>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</si>
  <si>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</si>
  <si>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</si>
  <si>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</si>
  <si>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</si>
  <si>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</si>
  <si>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</si>
  <si>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</si>
  <si>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</si>
  <si>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</si>
  <si>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</si>
  <si>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</si>
  <si>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</si>
  <si>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</si>
  <si>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</si>
  <si>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</si>
  <si>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</si>
  <si>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</si>
  <si>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</si>
  <si>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</si>
  <si>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</si>
  <si>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</si>
  <si>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</si>
  <si>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</si>
  <si>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</si>
  <si>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</si>
  <si>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</si>
  <si>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</si>
  <si>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</si>
  <si>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</si>
  <si>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</si>
  <si>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</si>
  <si>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</si>
  <si>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</si>
  <si>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</si>
  <si>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</si>
  <si>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</si>
  <si>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</si>
  <si>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</si>
  <si>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</si>
  <si>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</si>
  <si>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</si>
  <si>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</si>
  <si>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</si>
  <si>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</si>
  <si>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</si>
  <si>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</si>
  <si>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</si>
  <si>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</si>
  <si>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</si>
  <si>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</si>
  <si>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</si>
  <si>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</si>
  <si>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</si>
  <si>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</si>
  <si>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</si>
  <si>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</si>
  <si>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</si>
  <si>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</si>
  <si>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</si>
  <si>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</si>
  <si>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</si>
  <si>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</si>
  <si>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</si>
  <si>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</si>
  <si>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</si>
  <si>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</si>
  <si>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</si>
  <si>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</si>
  <si>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</si>
  <si>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</si>
  <si>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</si>
  <si>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</si>
  <si>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</si>
  <si>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</si>
  <si>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</si>
  <si>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</si>
  <si>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</si>
  <si>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</si>
  <si>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</si>
  <si>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</si>
  <si>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</si>
  <si>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</si>
  <si>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</si>
  <si>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</si>
  <si>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</si>
  <si>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</si>
  <si>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</si>
  <si>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</si>
  <si>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</si>
  <si>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</si>
  <si>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</si>
  <si>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</si>
  <si>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</si>
  <si>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</si>
  <si>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</si>
  <si>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</si>
  <si>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</si>
  <si>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</si>
  <si>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</si>
  <si>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</si>
  <si>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</si>
  <si>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</si>
  <si>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</si>
  <si>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</si>
  <si>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</si>
  <si>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</si>
  <si>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</si>
  <si>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</si>
  <si>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</si>
  <si>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</si>
  <si>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</si>
  <si>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</si>
  <si>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</si>
  <si>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</si>
  <si>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</si>
  <si>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</si>
  <si>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</si>
  <si>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</si>
  <si>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</si>
  <si>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</si>
  <si>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</si>
  <si>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</si>
  <si>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</si>
  <si>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</si>
  <si>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</si>
  <si>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</si>
  <si>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</si>
  <si>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</si>
  <si>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</si>
  <si>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</si>
  <si>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</si>
  <si>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</si>
  <si>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</si>
  <si>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</si>
  <si>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</si>
  <si>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</si>
  <si>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</si>
  <si>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</si>
  <si>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</si>
  <si>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</si>
  <si>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</si>
  <si>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</si>
  <si>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</si>
  <si>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</si>
  <si>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</si>
  <si>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</si>
  <si>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</si>
  <si>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</si>
  <si>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</si>
  <si>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</si>
  <si>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</si>
  <si>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</si>
  <si>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</si>
  <si>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</si>
  <si>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</si>
  <si>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</si>
  <si>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</si>
  <si>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</si>
  <si>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</si>
  <si>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</si>
  <si>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</si>
  <si>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</si>
  <si>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</si>
  <si>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</si>
  <si>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</si>
  <si>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</si>
  <si>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</si>
  <si>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</si>
  <si>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</si>
  <si>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</si>
  <si>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</si>
  <si>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</si>
  <si>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</si>
  <si>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</si>
  <si>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</si>
  <si>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</si>
  <si>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</si>
  <si>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</si>
  <si>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</si>
  <si>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</si>
  <si>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</si>
  <si>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</si>
  <si>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</si>
  <si>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</si>
  <si>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</si>
  <si>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</si>
  <si>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</si>
  <si>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</si>
  <si>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</si>
  <si>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</si>
  <si>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</si>
  <si>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</si>
  <si>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</si>
  <si>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</si>
  <si>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</si>
  <si>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</si>
  <si>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</si>
  <si>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</si>
  <si>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</si>
  <si>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</si>
  <si>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</si>
  <si>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</si>
  <si>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</si>
  <si>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</si>
  <si>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</si>
  <si>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</si>
  <si>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</si>
  <si>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</si>
  <si>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</si>
  <si>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</si>
  <si>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</si>
  <si>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</si>
  <si>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</si>
  <si>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</si>
  <si>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</si>
  <si>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</si>
  <si>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</si>
  <si>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</si>
  <si>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</si>
  <si>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</si>
  <si>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</si>
  <si>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</si>
  <si>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</si>
  <si>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</si>
  <si>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</si>
  <si>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</si>
  <si>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</si>
  <si>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</si>
  <si>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</si>
  <si>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</si>
  <si>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</si>
  <si>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</si>
  <si>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</si>
  <si>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</si>
  <si>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</si>
  <si>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</si>
  <si>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</si>
  <si>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</si>
  <si>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</si>
  <si>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</si>
  <si>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</si>
  <si>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</si>
  <si>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</si>
  <si>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</si>
  <si>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</si>
  <si>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</si>
  <si>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</si>
  <si>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</si>
  <si>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</si>
  <si>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</si>
  <si>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</si>
  <si>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</si>
  <si>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</si>
  <si>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</si>
  <si>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</si>
  <si>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</si>
  <si>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</si>
  <si>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</si>
  <si>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</si>
  <si>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</si>
  <si>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</si>
  <si>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</si>
  <si>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</si>
  <si>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</si>
  <si>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</si>
  <si>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</si>
  <si>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</si>
  <si>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</si>
  <si>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</si>
  <si>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</si>
  <si>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</si>
  <si>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</si>
  <si>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</si>
  <si>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</si>
  <si>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</si>
  <si>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</si>
  <si>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</si>
  <si>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</si>
  <si>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</si>
  <si>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</si>
  <si>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</si>
  <si>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</si>
  <si>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</si>
  <si>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"О бюджете городского округа город Урай на 2016 год"</t>
  </si>
  <si>
    <t>Изменения распределения бюджетных ассигнований  по разделам и подразделам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</si>
  <si>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</si>
  <si>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</si>
  <si>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</si>
  <si>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</si>
  <si>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</si>
  <si>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</si>
  <si>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</si>
  <si>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</si>
  <si>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</si>
  <si>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</si>
  <si>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</si>
  <si>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</si>
  <si>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</si>
  <si>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</si>
  <si>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</si>
  <si>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</si>
  <si>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16 1 02 82380</t>
  </si>
  <si>
    <t>Софинансирование из средств местного бюджета cубсидии на государственную поддержку малого и среднего предпринимательства в рамках подпрограммы  "Развитие малого и среднего предпринимательства" государственной программы "Социально-экономическое развитие, инвестиции и инновации Ханты - Мансийского автономного округа - Югры на 2016-2020 годы"</t>
  </si>
  <si>
    <t>16 1 02 S2380</t>
  </si>
  <si>
    <t>Иные межбюджетные трансферты на организацию и проведение единого государственного экзамена</t>
  </si>
  <si>
    <t>02 3 03 85020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</si>
  <si>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</si>
  <si>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01 1 02 82010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</si>
  <si>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</si>
  <si>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S2010</t>
  </si>
  <si>
    <t>22 1 01 02040</t>
  </si>
  <si>
    <t>Уплата иных платежей</t>
  </si>
  <si>
    <t>853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</si>
  <si>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</si>
  <si>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21 1 02 82360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</si>
  <si>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</si>
  <si>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S2360</t>
  </si>
  <si>
    <t>21 1 10 84060</t>
  </si>
  <si>
    <t>21 1 11 00000</t>
  </si>
  <si>
    <t>21 1 11 84070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</si>
  <si>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</si>
  <si>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</si>
  <si>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</si>
  <si>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21 1 12 84090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</si>
  <si>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</si>
  <si>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</si>
  <si>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</si>
  <si>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</si>
  <si>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S2360</t>
  </si>
  <si>
    <t>21 2 01 82370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</si>
  <si>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</si>
  <si>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</si>
  <si>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</si>
  <si>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</si>
  <si>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</si>
  <si>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</si>
  <si>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</si>
  <si>
    <t xml:space="preserve">Субсидии для реализации полномочий в области градостроительной деятельности </t>
  </si>
  <si>
    <t>27 1 03 82171</t>
  </si>
  <si>
    <t xml:space="preserve">Софинансирование из средств местного бюджета cубсидии для реализации полномочий в области  градостроительной деятельности </t>
  </si>
  <si>
    <t>27 1 03 S2171</t>
  </si>
  <si>
    <t>05 5 04 85160</t>
  </si>
  <si>
    <t>05 5 05 85160</t>
  </si>
  <si>
    <t>Субвенции на проведение Всероссийской сельскохозяйственной переписи в 2016 году</t>
  </si>
  <si>
    <t>16 3 03 53910</t>
  </si>
  <si>
    <t>Закупка товаров, работ, услуг в целях капитального ремонта  государственного (муниципального) имущества</t>
  </si>
  <si>
    <t>Иные межбюджетные трансферты на реализацию мероприятий по поддержке российского казачества</t>
  </si>
  <si>
    <t>02 1 02 85110</t>
  </si>
  <si>
    <t>Основное мероприятие "Совершенствование подготовки и повышение квалификации музейных кадров"</t>
  </si>
  <si>
    <t>05 2 03 00000</t>
  </si>
  <si>
    <t>05 2 03 20700</t>
  </si>
  <si>
    <t>Иные межбюджетные трансферты на реализацию проекта, признанного победителем конкурсного отбора образовательных организаций, имеющих статус региональных инновационных площадок</t>
  </si>
  <si>
    <t>02 1 01 85220</t>
  </si>
  <si>
    <t>Cубсидии на мероприятия подпрограммы "Обеспечение жильем молодых семей" федеральной целевой программы "Жилище" на 2015-2020 годы (федеральный бюджет)</t>
  </si>
  <si>
    <t>11 0 03 50200</t>
  </si>
  <si>
    <t>Иные межбюджетные трансферты победителям конкурсов муниципальных образований Ханты-Мансийского автономного округа-Югры в области создания условий для деятельности народных дружин.</t>
  </si>
  <si>
    <t>13 1 03 85120</t>
  </si>
  <si>
    <t>Иные межбюджетные трасферты на организацию деятельности молодежных трудовых отрядов</t>
  </si>
  <si>
    <t>30 0 01 85210</t>
  </si>
  <si>
    <t>Основное мероприятие "Укрепление материально-технической базы библиотек"</t>
  </si>
  <si>
    <t>05 1 05 00000</t>
  </si>
  <si>
    <t>05 1 05 85160</t>
  </si>
  <si>
    <t>17 0 01 85160</t>
  </si>
  <si>
    <t>Субвенции на предоставление субсидий организациям на 1 килограмм реализованного и (или) отгруженного на собственную переработку молока</t>
  </si>
  <si>
    <t>16 3 04 R0430</t>
  </si>
  <si>
    <t>Подпрограмма 5 «Обеспечение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строительства»</t>
  </si>
  <si>
    <t>27 5 01 20700</t>
  </si>
  <si>
    <t>27 5 00 00000</t>
  </si>
  <si>
    <t>Иные межбюджетные трасферты на реализацию мероприятий в сфере молодежной политики</t>
  </si>
  <si>
    <t>30 0 02 85030</t>
  </si>
  <si>
    <t>02 2 01 85220</t>
  </si>
  <si>
    <t>Cубсидии на благоустройство территорий муниципальных образований</t>
  </si>
  <si>
    <t>27 4 01 82200</t>
  </si>
  <si>
    <t>35 1 02 82 200</t>
  </si>
  <si>
    <t>Иные межбюджетные трансферты на оказание финансовой поддержки в виде грантов победителя конкурса "Лучший оздоровительный лагерь ХМАО - Югры"</t>
  </si>
  <si>
    <t>30 0 02 85170</t>
  </si>
  <si>
    <t>02 4 03 85170</t>
  </si>
  <si>
    <t>Непрограммные направления деятельности</t>
  </si>
  <si>
    <t>80 0 00 00000</t>
  </si>
  <si>
    <t>80 0 00 02400</t>
  </si>
  <si>
    <t>Приложение 5.5.</t>
  </si>
  <si>
    <t>Приложение 6.5.</t>
  </si>
  <si>
    <t>Приложение 7.5.</t>
  </si>
  <si>
    <t>Приложение 8.5.</t>
  </si>
  <si>
    <t>Прочие мероприятия</t>
  </si>
  <si>
    <t>Иные  бюджетные ассигнования</t>
  </si>
  <si>
    <t>Исполнение судебных актов</t>
  </si>
  <si>
    <t>830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</si>
  <si>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учреждений
</t>
  </si>
  <si>
    <t>831</t>
  </si>
  <si>
    <t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учреждений</t>
  </si>
  <si>
    <t>Субвенции на поддержку малых форм хозяйствования в рамках подпрограммы "Поддержка малых форм хозяйствования" 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</si>
  <si>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16 3 05 84170</t>
  </si>
  <si>
    <t>80 0 00 20800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</si>
  <si>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</si>
  <si>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02 3 03 82040</t>
  </si>
  <si>
    <t>02 3 03 S2040</t>
  </si>
  <si>
    <t xml:space="preserve">Субсидии на приобретение объекта общего образования </t>
  </si>
  <si>
    <t>Софинансирование из средств местного бюджета субсидии на приобретение объектов общего образования</t>
  </si>
  <si>
    <t>Субсидии на приобретение объектов общего образования</t>
  </si>
  <si>
    <t>20 1 01 20700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</si>
  <si>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 (федеральный бюджет)</t>
  </si>
  <si>
    <t xml:space="preserve">11 0 05 51340 </t>
  </si>
  <si>
    <t>11 0 05 D1340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</si>
  <si>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 (окружной бюджет)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</si>
</sst>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&quot;+&quot;\ #,##0.0;&quot;-&quot;\ #,##0.0;&quot;&quot;\ 0.0"/>
  </numFmts>
  <fonts count="46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164" fontId="15" fillId="0" borderId="0" applyFont="0" applyFill="0" applyBorder="0" applyAlignment="0" applyProtection="0"/>
  </cellStyleXfs>
  <cellXfs count="388">
    <xf numFmtId="0" fontId="0" fillId="0" borderId="0" xfId="0"/>
    <xf numFmtId="0" fontId="11" fillId="3" borderId="3" xfId="0" applyFont="1" applyFill="1" applyBorder="1" applyAlignment="1">
      <alignment wrapText="1"/>
    </xf>
    <xf numFmtId="0" fontId="12" fillId="3" borderId="3" xfId="0" applyFont="1" applyFill="1" applyBorder="1"/>
    <xf numFmtId="49" fontId="11" fillId="3" borderId="3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165" fontId="12" fillId="3" borderId="3" xfId="0" applyNumberFormat="1" applyFont="1" applyFill="1" applyBorder="1"/>
    <xf numFmtId="49" fontId="11" fillId="3" borderId="3" xfId="0" applyNumberFormat="1" applyFont="1" applyFill="1" applyBorder="1" applyAlignment="1">
      <alignment horizontal="center" wrapText="1"/>
    </xf>
    <xf numFmtId="165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right"/>
    </xf>
    <xf numFmtId="165" fontId="11" fillId="3" borderId="3" xfId="0" applyNumberFormat="1" applyFont="1" applyFill="1" applyBorder="1"/>
    <xf numFmtId="0" fontId="11" fillId="3" borderId="3" xfId="0" applyFont="1" applyFill="1" applyBorder="1" applyAlignment="1">
      <alignment horizontal="left" wrapText="1"/>
    </xf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/>
    <xf numFmtId="165" fontId="4" fillId="3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2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3" borderId="0" xfId="0" applyFont="1" applyFill="1"/>
    <xf numFmtId="0" fontId="4" fillId="3" borderId="0" xfId="0" applyFont="1" applyFill="1"/>
    <xf numFmtId="0" fontId="1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6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6" fontId="18" fillId="3" borderId="0" xfId="0" applyNumberFormat="1" applyFont="1" applyFill="1" applyAlignment="1">
      <alignment wrapText="1"/>
    </xf>
    <xf numFmtId="166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1" fillId="3" borderId="0" xfId="0" applyNumberFormat="1" applyFont="1" applyFill="1"/>
    <xf numFmtId="166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12" fillId="3" borderId="3" xfId="0" applyFont="1" applyFill="1" applyBorder="1" applyAlignment="1">
      <alignment horizontal="right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right" wrapText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12" fillId="3" borderId="4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Alignment="1">
      <alignment wrapText="1"/>
    </xf>
    <xf numFmtId="0" fontId="5" fillId="3" borderId="2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right" wrapText="1"/>
    </xf>
    <xf numFmtId="0" fontId="5" fillId="3" borderId="4" xfId="0" applyFont="1" applyFill="1" applyBorder="1"/>
    <xf numFmtId="0" fontId="4" fillId="3" borderId="4" xfId="0" applyFont="1" applyFill="1" applyBorder="1"/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7" fontId="5" fillId="3" borderId="3" xfId="0" applyNumberFormat="1" applyFont="1" applyFill="1" applyBorder="1"/>
    <xf numFmtId="167" fontId="4" fillId="3" borderId="3" xfId="0" applyNumberFormat="1" applyFont="1" applyFill="1" applyBorder="1"/>
    <xf numFmtId="167" fontId="29" fillId="3" borderId="0" xfId="0" applyNumberFormat="1" applyFont="1" applyFill="1" applyAlignment="1" applyProtection="1">
      <alignment horizontal="right"/>
      <protection locked="0"/>
    </xf>
    <xf numFmtId="167" fontId="29" fillId="3" borderId="3" xfId="0" applyNumberFormat="1" applyFont="1" applyFill="1" applyBorder="1" applyAlignment="1" applyProtection="1">
      <alignment horizontal="center"/>
      <protection locked="0"/>
    </xf>
    <xf numFmtId="167" fontId="4" fillId="0" borderId="0" xfId="5" applyNumberFormat="1" applyFont="1" applyFill="1"/>
    <xf numFmtId="167" fontId="5" fillId="3" borderId="3" xfId="0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12" fillId="3" borderId="3" xfId="0" applyNumberFormat="1" applyFont="1" applyFill="1" applyBorder="1"/>
    <xf numFmtId="167" fontId="12" fillId="0" borderId="3" xfId="0" applyNumberFormat="1" applyFont="1" applyFill="1" applyBorder="1"/>
    <xf numFmtId="167" fontId="11" fillId="0" borderId="3" xfId="0" applyNumberFormat="1" applyFont="1" applyFill="1" applyBorder="1"/>
    <xf numFmtId="0" fontId="11" fillId="3" borderId="6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6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5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6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5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5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6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5" fontId="11" fillId="0" borderId="0" xfId="0" applyNumberFormat="1" applyFont="1" applyFill="1"/>
    <xf numFmtId="0" fontId="4" fillId="0" borderId="3" xfId="4" applyNumberFormat="1" applyFont="1" applyFill="1" applyBorder="1" applyAlignment="1" applyProtection="1">
      <alignment wrapText="1"/>
      <protection hidden="1"/>
    </xf>
    <xf numFmtId="0" fontId="11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 wrapText="1"/>
    </xf>
    <xf numFmtId="166" fontId="12" fillId="0" borderId="0" xfId="0" applyNumberFormat="1" applyFont="1" applyFill="1"/>
    <xf numFmtId="49" fontId="14" fillId="0" borderId="0" xfId="0" applyNumberFormat="1" applyFont="1" applyFill="1"/>
    <xf numFmtId="166" fontId="13" fillId="0" borderId="0" xfId="0" applyNumberFormat="1" applyFont="1" applyFill="1"/>
    <xf numFmtId="166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0" fontId="4" fillId="0" borderId="3" xfId="0" applyNumberFormat="1" applyFont="1" applyBorder="1" applyAlignment="1">
      <alignment wrapText="1"/>
    </xf>
    <xf numFmtId="167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165" fontId="11" fillId="0" borderId="3" xfId="5" applyNumberFormat="1" applyFont="1" applyFill="1" applyBorder="1"/>
    <xf numFmtId="1" fontId="27" fillId="3" borderId="3" xfId="0" applyNumberFormat="1" applyFont="1" applyFill="1" applyBorder="1" applyAlignment="1" applyProtection="1">
      <alignment horizontal="center"/>
      <protection locked="0"/>
    </xf>
    <xf numFmtId="165" fontId="26" fillId="0" borderId="3" xfId="5" applyNumberFormat="1" applyFont="1" applyFill="1" applyBorder="1" applyProtection="1">
      <protection locked="0"/>
    </xf>
    <xf numFmtId="165" fontId="35" fillId="0" borderId="3" xfId="5" applyNumberFormat="1" applyFont="1" applyFill="1" applyBorder="1"/>
    <xf numFmtId="165" fontId="26" fillId="0" borderId="3" xfId="5" applyNumberFormat="1" applyFont="1" applyFill="1" applyBorder="1"/>
    <xf numFmtId="165" fontId="5" fillId="0" borderId="3" xfId="5" applyNumberFormat="1" applyFont="1" applyFill="1" applyBorder="1"/>
    <xf numFmtId="165" fontId="4" fillId="0" borderId="0" xfId="5" applyNumberFormat="1" applyFont="1" applyFill="1"/>
    <xf numFmtId="0" fontId="0" fillId="0" borderId="3" xfId="0" applyFill="1" applyBorder="1"/>
    <xf numFmtId="0" fontId="0" fillId="3" borderId="3" xfId="0" applyFill="1" applyBorder="1"/>
    <xf numFmtId="167" fontId="11" fillId="3" borderId="3" xfId="0" applyNumberFormat="1" applyFont="1" applyFill="1" applyBorder="1"/>
    <xf numFmtId="167" fontId="11" fillId="3" borderId="0" xfId="0" applyNumberFormat="1" applyFont="1" applyFill="1" applyAlignment="1">
      <alignment wrapText="1"/>
    </xf>
    <xf numFmtId="167" fontId="4" fillId="3" borderId="0" xfId="0" applyNumberFormat="1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167" fontId="0" fillId="3" borderId="0" xfId="0" applyNumberFormat="1" applyFill="1"/>
    <xf numFmtId="0" fontId="0" fillId="3" borderId="0" xfId="0" applyFill="1"/>
    <xf numFmtId="166" fontId="11" fillId="0" borderId="0" xfId="0" applyNumberFormat="1" applyFont="1" applyFill="1" applyProtection="1">
      <protection locked="0"/>
    </xf>
    <xf numFmtId="167" fontId="12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Alignment="1" applyProtection="1">
      <alignment wrapText="1"/>
      <protection locked="0"/>
    </xf>
    <xf numFmtId="167" fontId="5" fillId="0" borderId="3" xfId="0" applyNumberFormat="1" applyFont="1" applyFill="1" applyBorder="1" applyProtection="1">
      <protection locked="0"/>
    </xf>
    <xf numFmtId="167" fontId="4" fillId="0" borderId="3" xfId="0" applyNumberFormat="1" applyFont="1" applyFill="1" applyBorder="1" applyProtection="1">
      <protection locked="0"/>
    </xf>
    <xf numFmtId="167" fontId="5" fillId="0" borderId="3" xfId="0" applyNumberFormat="1" applyFont="1" applyFill="1" applyBorder="1"/>
    <xf numFmtId="167" fontId="4" fillId="0" borderId="3" xfId="0" applyNumberFormat="1" applyFont="1" applyFill="1" applyBorder="1"/>
    <xf numFmtId="167" fontId="11" fillId="0" borderId="3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167" fontId="12" fillId="0" borderId="3" xfId="0" applyNumberFormat="1" applyFont="1" applyFill="1" applyBorder="1" applyAlignment="1" applyProtection="1">
      <alignment wrapText="1"/>
      <protection locked="0"/>
    </xf>
    <xf numFmtId="167" fontId="4" fillId="0" borderId="3" xfId="0" applyNumberFormat="1" applyFont="1" applyFill="1" applyBorder="1" applyAlignment="1" applyProtection="1">
      <alignment horizontal="right"/>
      <protection locked="0"/>
    </xf>
    <xf numFmtId="167" fontId="12" fillId="0" borderId="3" xfId="0" applyNumberFormat="1" applyFont="1" applyFill="1" applyBorder="1" applyAlignment="1" applyProtection="1">
      <alignment horizontal="right"/>
      <protection locked="0"/>
    </xf>
    <xf numFmtId="167" fontId="26" fillId="3" borderId="3" xfId="0" applyNumberFormat="1" applyFont="1" applyFill="1" applyBorder="1" applyAlignment="1" applyProtection="1">
      <alignment horizontal="right"/>
      <protection locked="0"/>
    </xf>
    <xf numFmtId="167" fontId="11" fillId="3" borderId="3" xfId="0" applyNumberFormat="1" applyFont="1" applyFill="1" applyBorder="1" applyAlignment="1" applyProtection="1">
      <alignment horizontal="right"/>
      <protection locked="0"/>
    </xf>
    <xf numFmtId="167" fontId="11" fillId="0" borderId="3" xfId="5" applyNumberFormat="1" applyFont="1" applyFill="1" applyBorder="1"/>
    <xf numFmtId="167" fontId="35" fillId="0" borderId="3" xfId="5" applyNumberFormat="1" applyFont="1" applyFill="1" applyBorder="1"/>
    <xf numFmtId="167" fontId="26" fillId="0" borderId="3" xfId="5" applyNumberFormat="1" applyFont="1" applyFill="1" applyBorder="1"/>
    <xf numFmtId="167" fontId="11" fillId="0" borderId="3" xfId="5" applyNumberFormat="1" applyFont="1" applyFill="1" applyBorder="1" applyAlignment="1">
      <alignment horizontal="right"/>
    </xf>
    <xf numFmtId="167" fontId="12" fillId="0" borderId="3" xfId="5" applyNumberFormat="1" applyFont="1" applyFill="1" applyBorder="1"/>
    <xf numFmtId="0" fontId="11" fillId="0" borderId="3" xfId="0" applyFont="1" applyFill="1" applyBorder="1" applyAlignment="1">
      <alignment vertical="justify" wrapText="1"/>
    </xf>
    <xf numFmtId="167" fontId="12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49" fontId="12" fillId="0" borderId="4" xfId="0" applyNumberFormat="1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right"/>
    </xf>
    <xf numFmtId="167" fontId="5" fillId="3" borderId="0" xfId="0" applyNumberFormat="1" applyFont="1" applyFill="1" applyAlignment="1">
      <alignment wrapText="1"/>
    </xf>
    <xf numFmtId="0" fontId="35" fillId="3" borderId="3" xfId="0" applyFont="1" applyFill="1" applyBorder="1" applyAlignment="1">
      <alignment wrapText="1"/>
    </xf>
    <xf numFmtId="49" fontId="35" fillId="3" borderId="3" xfId="0" applyNumberFormat="1" applyFont="1" applyFill="1" applyBorder="1" applyAlignment="1">
      <alignment horizontal="center" wrapText="1"/>
    </xf>
    <xf numFmtId="49" fontId="42" fillId="3" borderId="3" xfId="0" applyNumberFormat="1" applyFont="1" applyFill="1" applyBorder="1" applyAlignment="1">
      <alignment horizontal="center"/>
    </xf>
    <xf numFmtId="0" fontId="45" fillId="4" borderId="3" xfId="0" applyFont="1" applyFill="1" applyBorder="1" applyAlignment="1">
      <alignment horizontal="right" wrapText="1"/>
    </xf>
    <xf numFmtId="0" fontId="16" fillId="0" borderId="3" xfId="0" applyNumberFormat="1" applyFont="1" applyFill="1" applyBorder="1" applyAlignment="1">
      <alignment wrapText="1"/>
    </xf>
    <xf numFmtId="0" fontId="16" fillId="4" borderId="3" xfId="0" applyFont="1" applyFill="1" applyBorder="1"/>
    <xf numFmtId="49" fontId="16" fillId="4" borderId="3" xfId="0" applyNumberFormat="1" applyFont="1" applyFill="1" applyBorder="1" applyAlignment="1">
      <alignment horizontal="center"/>
    </xf>
    <xf numFmtId="49" fontId="45" fillId="4" borderId="3" xfId="0" applyNumberFormat="1" applyFont="1" applyFill="1" applyBorder="1" applyAlignment="1">
      <alignment horizontal="center"/>
    </xf>
    <xf numFmtId="167" fontId="45" fillId="4" borderId="3" xfId="0" applyNumberFormat="1" applyFont="1" applyFill="1" applyBorder="1"/>
    <xf numFmtId="167" fontId="16" fillId="4" borderId="3" xfId="0" applyNumberFormat="1" applyFont="1" applyFill="1" applyBorder="1"/>
    <xf numFmtId="167" fontId="16" fillId="4" borderId="0" xfId="0" applyNumberFormat="1" applyFont="1" applyFill="1"/>
    <xf numFmtId="0" fontId="16" fillId="4" borderId="0" xfId="0" applyFont="1" applyFill="1"/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/>
    <xf numFmtId="49" fontId="4" fillId="4" borderId="3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wrapText="1"/>
    </xf>
    <xf numFmtId="165" fontId="30" fillId="3" borderId="0" xfId="0" applyNumberFormat="1" applyFont="1" applyFill="1"/>
    <xf numFmtId="167" fontId="5" fillId="3" borderId="3" xfId="0" applyNumberFormat="1" applyFont="1" applyFill="1" applyBorder="1" applyProtection="1">
      <protection locked="0"/>
    </xf>
    <xf numFmtId="167" fontId="4" fillId="3" borderId="3" xfId="0" applyNumberFormat="1" applyFont="1" applyFill="1" applyBorder="1" applyProtection="1">
      <protection locked="0"/>
    </xf>
    <xf numFmtId="167" fontId="4" fillId="0" borderId="3" xfId="0" applyNumberFormat="1" applyFont="1" applyFill="1" applyBorder="1" applyAlignment="1" applyProtection="1">
      <alignment wrapText="1"/>
      <protection locked="0"/>
    </xf>
    <xf numFmtId="0" fontId="12" fillId="3" borderId="4" xfId="0" applyFont="1" applyFill="1" applyBorder="1"/>
    <xf numFmtId="0" fontId="11" fillId="3" borderId="7" xfId="0" applyFont="1" applyFill="1" applyBorder="1" applyAlignment="1">
      <alignment horizontal="right"/>
    </xf>
    <xf numFmtId="167" fontId="11" fillId="3" borderId="8" xfId="0" applyNumberFormat="1" applyFont="1" applyFill="1" applyBorder="1"/>
    <xf numFmtId="0" fontId="4" fillId="3" borderId="3" xfId="4" applyNumberFormat="1" applyFont="1" applyFill="1" applyBorder="1" applyAlignment="1" applyProtection="1">
      <alignment wrapText="1"/>
      <protection hidden="1"/>
    </xf>
    <xf numFmtId="167" fontId="4" fillId="3" borderId="8" xfId="0" applyNumberFormat="1" applyFont="1" applyFill="1" applyBorder="1" applyAlignment="1">
      <alignment wrapText="1"/>
    </xf>
    <xf numFmtId="167" fontId="11" fillId="3" borderId="0" xfId="0" applyNumberFormat="1" applyFont="1" applyFill="1"/>
    <xf numFmtId="167" fontId="12" fillId="3" borderId="0" xfId="0" applyNumberFormat="1" applyFont="1" applyFill="1" applyAlignment="1">
      <alignment wrapText="1"/>
    </xf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home1$\Users\BaryshevaNV\Desktop\&#1076;&#1091;&#1084;&#1072;\2016\&#1076;&#1083;&#1103;%20&#1047;&#1086;&#1088;&#1080;&#1085;&#1086;&#1081;%20&#1082;&#1086;&#1088;-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J27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072"/>
  <sheetViews>
    <sheetView view="pageBreakPreview" zoomScale="70" zoomScaleNormal="86" zoomScaleSheetLayoutView="70" workbookViewId="0">
      <pane xSplit="6" ySplit="12" topLeftCell="G1064" activePane="bottomRight" state="frozen"/>
      <selection pane="topRight" activeCell="G1" sqref="G1"/>
      <selection pane="bottomLeft" activeCell="A12" sqref="A12"/>
      <selection pane="bottomRight" activeCell="I1063" sqref="I1063"/>
    </sheetView>
  </sheetViews>
  <sheetFormatPr defaultColWidth="9.140625" defaultRowHeight="12.75"/>
  <cols>
    <col min="1" max="1" width="4.140625" style="154" customWidth="1"/>
    <col min="2" max="2" width="31.85546875" style="154" customWidth="1"/>
    <col min="3" max="3" width="4.85546875" style="154" customWidth="1"/>
    <col min="4" max="4" width="4.28515625" style="154" customWidth="1"/>
    <col min="5" max="5" width="14" style="154" customWidth="1"/>
    <col min="6" max="6" width="5.7109375" style="154" customWidth="1"/>
    <col min="7" max="7" width="12.28515625" style="175" customWidth="1"/>
    <col min="8" max="8" width="14.140625" style="154" customWidth="1"/>
    <col min="9" max="9" width="12.85546875" style="154" customWidth="1"/>
    <col min="10" max="10" width="14.7109375" style="154" customWidth="1"/>
    <col min="11" max="11" width="14.42578125" style="154" customWidth="1"/>
    <col min="12" max="12" width="9.7109375" style="154" bestFit="1" customWidth="1"/>
    <col min="13" max="13" width="9.28515625" style="154" bestFit="1" customWidth="1"/>
    <col min="14" max="17" width="9.140625" style="154"/>
    <col min="18" max="18" width="9.28515625" style="154" bestFit="1" customWidth="1"/>
    <col min="19" max="16384" width="9.140625" style="154"/>
  </cols>
  <sheetData>
    <row r="1" spans="1:11" ht="30" customHeight="1">
      <c r="I1" s="176"/>
      <c r="J1" s="374" t="s">
        <v>709</v>
      </c>
      <c r="K1" s="374"/>
    </row>
    <row r="2" spans="1:11" ht="15.75">
      <c r="I2" s="374" t="s">
        <v>125</v>
      </c>
      <c r="J2" s="374"/>
      <c r="K2" s="374"/>
    </row>
    <row r="3" spans="1:11" ht="15.75">
      <c r="I3" s="176"/>
      <c r="J3" s="374" t="s">
        <v>575</v>
      </c>
      <c r="K3" s="374"/>
    </row>
    <row r="4" spans="1:11" ht="15.75">
      <c r="H4" s="374" t="s">
        <v>612</v>
      </c>
      <c r="I4" s="376"/>
      <c r="J4" s="376"/>
      <c r="K4" s="376"/>
    </row>
    <row r="6" spans="1:11" s="177" customFormat="1" ht="15.75">
      <c r="A6" s="371" t="s">
        <v>610</v>
      </c>
      <c r="B6" s="375"/>
      <c r="C6" s="375"/>
      <c r="D6" s="375"/>
      <c r="E6" s="375"/>
      <c r="F6" s="375"/>
      <c r="G6" s="375"/>
      <c r="H6" s="375"/>
      <c r="I6" s="375"/>
      <c r="J6" s="375"/>
      <c r="K6" s="373"/>
    </row>
    <row r="7" spans="1:11" s="177" customFormat="1" ht="15.75">
      <c r="A7" s="371" t="s">
        <v>209</v>
      </c>
      <c r="B7" s="375"/>
      <c r="C7" s="375"/>
      <c r="D7" s="375"/>
      <c r="E7" s="375"/>
      <c r="F7" s="375"/>
      <c r="G7" s="375"/>
      <c r="H7" s="375"/>
      <c r="I7" s="375"/>
      <c r="J7" s="375"/>
      <c r="K7" s="373"/>
    </row>
    <row r="8" spans="1:11" s="177" customFormat="1" ht="15.75">
      <c r="A8" s="371" t="s">
        <v>517</v>
      </c>
      <c r="B8" s="375"/>
      <c r="C8" s="375"/>
      <c r="D8" s="375"/>
      <c r="E8" s="375"/>
      <c r="F8" s="375"/>
      <c r="G8" s="375"/>
      <c r="H8" s="375"/>
      <c r="I8" s="375"/>
      <c r="J8" s="375"/>
      <c r="K8" s="373"/>
    </row>
    <row r="9" spans="1:11" s="177" customFormat="1" ht="15.75" customHeight="1">
      <c r="A9" s="371" t="s">
        <v>516</v>
      </c>
      <c r="B9" s="372"/>
      <c r="C9" s="372"/>
      <c r="D9" s="372"/>
      <c r="E9" s="372"/>
      <c r="F9" s="372"/>
      <c r="G9" s="372"/>
      <c r="H9" s="372"/>
      <c r="I9" s="372"/>
      <c r="J9" s="372"/>
      <c r="K9" s="373"/>
    </row>
    <row r="10" spans="1:11" ht="12.75" customHeight="1">
      <c r="A10" s="178" t="s">
        <v>12</v>
      </c>
      <c r="B10" s="179"/>
      <c r="C10" s="176"/>
      <c r="D10" s="176"/>
      <c r="E10" s="176"/>
      <c r="F10" s="176"/>
      <c r="G10" s="178"/>
      <c r="H10" s="176"/>
      <c r="I10" s="180"/>
      <c r="J10" s="176"/>
      <c r="K10" s="181" t="s">
        <v>11</v>
      </c>
    </row>
    <row r="11" spans="1:11" ht="93.75" customHeight="1">
      <c r="A11" s="182" t="s">
        <v>1</v>
      </c>
      <c r="B11" s="183" t="s">
        <v>3</v>
      </c>
      <c r="C11" s="184" t="s">
        <v>6</v>
      </c>
      <c r="D11" s="184" t="s">
        <v>7</v>
      </c>
      <c r="E11" s="184" t="s">
        <v>8</v>
      </c>
      <c r="F11" s="185" t="s">
        <v>9</v>
      </c>
      <c r="G11" s="186" t="s">
        <v>4</v>
      </c>
      <c r="H11" s="186" t="s">
        <v>5</v>
      </c>
      <c r="I11" s="186" t="s">
        <v>96</v>
      </c>
      <c r="J11" s="186" t="s">
        <v>97</v>
      </c>
      <c r="K11" s="186" t="s">
        <v>13</v>
      </c>
    </row>
    <row r="12" spans="1:11" s="189" customFormat="1">
      <c r="A12" s="187">
        <v>1</v>
      </c>
      <c r="B12" s="188">
        <v>2</v>
      </c>
      <c r="C12" s="109" t="s">
        <v>210</v>
      </c>
      <c r="D12" s="109" t="s">
        <v>201</v>
      </c>
      <c r="E12" s="188">
        <v>5</v>
      </c>
      <c r="F12" s="188">
        <v>6</v>
      </c>
      <c r="G12" s="188">
        <v>7</v>
      </c>
      <c r="H12" s="188">
        <v>8</v>
      </c>
      <c r="I12" s="188">
        <v>9</v>
      </c>
      <c r="J12" s="188">
        <v>10</v>
      </c>
      <c r="K12" s="188">
        <v>11</v>
      </c>
    </row>
    <row r="13" spans="1:11" s="192" customFormat="1" ht="18" customHeight="1">
      <c r="A13" s="190"/>
      <c r="B13" s="191" t="s">
        <v>102</v>
      </c>
      <c r="C13" s="111" t="s">
        <v>14</v>
      </c>
      <c r="D13" s="111" t="s">
        <v>15</v>
      </c>
      <c r="E13" s="111"/>
      <c r="F13" s="111"/>
      <c r="G13" s="315">
        <f>H13+I13+J13+K13</f>
        <v>6753.8</v>
      </c>
      <c r="H13" s="315">
        <f>H14+H28+H43+H56+H62+H88+H94+H100</f>
        <v>6790.2</v>
      </c>
      <c r="I13" s="315">
        <f>I14+I28+I43+I56+I62+I88+I94+I100</f>
        <v>-36.4</v>
      </c>
      <c r="J13" s="315">
        <f>J14+J28+J43+J56+J62+J88+J94+J100</f>
        <v>0</v>
      </c>
      <c r="K13" s="315">
        <f>K14+K28+K43+K56+K62+K88+K94+K100</f>
        <v>0</v>
      </c>
    </row>
    <row r="14" spans="1:11" s="192" customFormat="1" ht="51" customHeight="1">
      <c r="A14" s="190"/>
      <c r="B14" s="193" t="s">
        <v>103</v>
      </c>
      <c r="C14" s="130" t="s">
        <v>14</v>
      </c>
      <c r="D14" s="130" t="s">
        <v>16</v>
      </c>
      <c r="E14" s="130"/>
      <c r="F14" s="130"/>
      <c r="G14" s="315">
        <f>SUM(H14:K14)</f>
        <v>-12.999999999999972</v>
      </c>
      <c r="H14" s="316">
        <f>H15</f>
        <v>-12.999999999999972</v>
      </c>
      <c r="I14" s="316">
        <f t="shared" ref="I14:K15" si="0">I15</f>
        <v>0</v>
      </c>
      <c r="J14" s="316">
        <f t="shared" si="0"/>
        <v>0</v>
      </c>
      <c r="K14" s="316">
        <f t="shared" si="0"/>
        <v>0</v>
      </c>
    </row>
    <row r="15" spans="1:11" s="192" customFormat="1" ht="51" customHeight="1">
      <c r="A15" s="190"/>
      <c r="B15" s="108" t="s">
        <v>98</v>
      </c>
      <c r="C15" s="115" t="s">
        <v>14</v>
      </c>
      <c r="D15" s="115" t="s">
        <v>16</v>
      </c>
      <c r="E15" s="115" t="s">
        <v>249</v>
      </c>
      <c r="F15" s="115"/>
      <c r="G15" s="315">
        <f>SUM(H15:K15)</f>
        <v>-12.999999999999972</v>
      </c>
      <c r="H15" s="316">
        <f>H16</f>
        <v>-12.999999999999972</v>
      </c>
      <c r="I15" s="316">
        <f t="shared" si="0"/>
        <v>0</v>
      </c>
      <c r="J15" s="316">
        <f t="shared" si="0"/>
        <v>0</v>
      </c>
      <c r="K15" s="316">
        <f t="shared" si="0"/>
        <v>0</v>
      </c>
    </row>
    <row r="16" spans="1:11" s="192" customFormat="1" ht="38.25" customHeight="1">
      <c r="A16" s="190"/>
      <c r="B16" s="108" t="s">
        <v>212</v>
      </c>
      <c r="C16" s="115" t="s">
        <v>14</v>
      </c>
      <c r="D16" s="115" t="s">
        <v>16</v>
      </c>
      <c r="E16" s="115" t="s">
        <v>251</v>
      </c>
      <c r="F16" s="115"/>
      <c r="G16" s="315">
        <f>SUM(H16:K16)</f>
        <v>-12.999999999999972</v>
      </c>
      <c r="H16" s="316">
        <f>H17+H20+H25</f>
        <v>-12.999999999999972</v>
      </c>
      <c r="I16" s="316">
        <f>I17+I20+I25</f>
        <v>0</v>
      </c>
      <c r="J16" s="316">
        <f>J17+J20+J25</f>
        <v>0</v>
      </c>
      <c r="K16" s="316">
        <f>K17+K20+K25</f>
        <v>0</v>
      </c>
    </row>
    <row r="17" spans="1:12" s="150" customFormat="1" ht="12.75" hidden="1" customHeight="1">
      <c r="A17" s="148"/>
      <c r="B17" s="116" t="s">
        <v>123</v>
      </c>
      <c r="C17" s="117" t="s">
        <v>14</v>
      </c>
      <c r="D17" s="117" t="s">
        <v>16</v>
      </c>
      <c r="E17" s="117" t="s">
        <v>262</v>
      </c>
      <c r="F17" s="117"/>
      <c r="G17" s="167">
        <f>H17+I17+J17+K17</f>
        <v>-206.4</v>
      </c>
      <c r="H17" s="168">
        <f t="shared" ref="H17:K18" si="1">H18</f>
        <v>-206.4</v>
      </c>
      <c r="I17" s="168">
        <f t="shared" si="1"/>
        <v>0</v>
      </c>
      <c r="J17" s="168">
        <f t="shared" si="1"/>
        <v>0</v>
      </c>
      <c r="K17" s="168">
        <f t="shared" si="1"/>
        <v>0</v>
      </c>
    </row>
    <row r="18" spans="1:12" s="150" customFormat="1" ht="89.25" hidden="1" customHeight="1">
      <c r="A18" s="148"/>
      <c r="B18" s="116" t="s">
        <v>55</v>
      </c>
      <c r="C18" s="117" t="s">
        <v>14</v>
      </c>
      <c r="D18" s="117" t="s">
        <v>16</v>
      </c>
      <c r="E18" s="117" t="s">
        <v>262</v>
      </c>
      <c r="F18" s="117" t="s">
        <v>56</v>
      </c>
      <c r="G18" s="167">
        <f>H18+I18+J18+K18</f>
        <v>-206.4</v>
      </c>
      <c r="H18" s="168">
        <f t="shared" si="1"/>
        <v>-206.4</v>
      </c>
      <c r="I18" s="168">
        <f t="shared" si="1"/>
        <v>0</v>
      </c>
      <c r="J18" s="168">
        <f t="shared" si="1"/>
        <v>0</v>
      </c>
      <c r="K18" s="168">
        <f t="shared" si="1"/>
        <v>0</v>
      </c>
    </row>
    <row r="19" spans="1:12" s="150" customFormat="1" ht="37.5" hidden="1" customHeight="1">
      <c r="A19" s="148"/>
      <c r="B19" s="116" t="s">
        <v>104</v>
      </c>
      <c r="C19" s="117" t="s">
        <v>14</v>
      </c>
      <c r="D19" s="117" t="s">
        <v>16</v>
      </c>
      <c r="E19" s="117" t="s">
        <v>262</v>
      </c>
      <c r="F19" s="117" t="s">
        <v>105</v>
      </c>
      <c r="G19" s="167">
        <f>H19+I19+J19+K19</f>
        <v>-206.4</v>
      </c>
      <c r="H19" s="168">
        <f>'приложение 8.5.'!I84</f>
        <v>-206.4</v>
      </c>
      <c r="I19" s="168">
        <f>'приложение 8.5.'!J84</f>
        <v>0</v>
      </c>
      <c r="J19" s="168">
        <f>'приложение 8.5.'!K84</f>
        <v>0</v>
      </c>
      <c r="K19" s="168">
        <f>'приложение 8.5.'!L84</f>
        <v>0</v>
      </c>
    </row>
    <row r="20" spans="1:12" s="192" customFormat="1" ht="25.5" customHeight="1">
      <c r="A20" s="194"/>
      <c r="B20" s="108" t="s">
        <v>124</v>
      </c>
      <c r="C20" s="109" t="s">
        <v>14</v>
      </c>
      <c r="D20" s="109" t="s">
        <v>16</v>
      </c>
      <c r="E20" s="115" t="s">
        <v>256</v>
      </c>
      <c r="F20" s="111"/>
      <c r="G20" s="315">
        <f t="shared" ref="G20:G28" si="2">SUM(H20:K20)</f>
        <v>193.40000000000003</v>
      </c>
      <c r="H20" s="316">
        <f>H21+H23</f>
        <v>193.40000000000003</v>
      </c>
      <c r="I20" s="316">
        <f>I21+I23</f>
        <v>0</v>
      </c>
      <c r="J20" s="316">
        <f>J21+J23</f>
        <v>0</v>
      </c>
      <c r="K20" s="316">
        <f>K21+K23</f>
        <v>0</v>
      </c>
      <c r="L20" s="195"/>
    </row>
    <row r="21" spans="1:12" s="196" customFormat="1" ht="89.25" customHeight="1">
      <c r="A21" s="155"/>
      <c r="B21" s="108" t="s">
        <v>55</v>
      </c>
      <c r="C21" s="109" t="s">
        <v>14</v>
      </c>
      <c r="D21" s="109" t="s">
        <v>16</v>
      </c>
      <c r="E21" s="115" t="s">
        <v>256</v>
      </c>
      <c r="F21" s="109" t="s">
        <v>56</v>
      </c>
      <c r="G21" s="315">
        <f t="shared" si="2"/>
        <v>201.40000000000003</v>
      </c>
      <c r="H21" s="316">
        <f>H22</f>
        <v>201.40000000000003</v>
      </c>
      <c r="I21" s="316">
        <f>I22</f>
        <v>0</v>
      </c>
      <c r="J21" s="316">
        <f>J22</f>
        <v>0</v>
      </c>
      <c r="K21" s="316">
        <f>K22</f>
        <v>0</v>
      </c>
    </row>
    <row r="22" spans="1:12" s="196" customFormat="1" ht="39" customHeight="1">
      <c r="A22" s="155"/>
      <c r="B22" s="108" t="s">
        <v>104</v>
      </c>
      <c r="C22" s="109" t="s">
        <v>14</v>
      </c>
      <c r="D22" s="109" t="s">
        <v>16</v>
      </c>
      <c r="E22" s="115" t="s">
        <v>256</v>
      </c>
      <c r="F22" s="109" t="s">
        <v>105</v>
      </c>
      <c r="G22" s="315">
        <f t="shared" si="2"/>
        <v>201.40000000000003</v>
      </c>
      <c r="H22" s="316">
        <f>'приложение 8.5.'!I90</f>
        <v>201.40000000000003</v>
      </c>
      <c r="I22" s="316">
        <f>'приложение 8.5.'!J90</f>
        <v>0</v>
      </c>
      <c r="J22" s="316">
        <f>'приложение 8.5.'!K90</f>
        <v>0</v>
      </c>
      <c r="K22" s="316">
        <f>'приложение 8.5.'!L90</f>
        <v>0</v>
      </c>
    </row>
    <row r="23" spans="1:12" s="196" customFormat="1" ht="38.25" hidden="1" customHeight="1">
      <c r="A23" s="155"/>
      <c r="B23" s="108" t="s">
        <v>86</v>
      </c>
      <c r="C23" s="109" t="s">
        <v>14</v>
      </c>
      <c r="D23" s="109" t="s">
        <v>16</v>
      </c>
      <c r="E23" s="115" t="s">
        <v>256</v>
      </c>
      <c r="F23" s="109" t="s">
        <v>57</v>
      </c>
      <c r="G23" s="315">
        <f t="shared" si="2"/>
        <v>-8</v>
      </c>
      <c r="H23" s="316">
        <f>H24</f>
        <v>-8</v>
      </c>
      <c r="I23" s="316">
        <f>I24</f>
        <v>0</v>
      </c>
      <c r="J23" s="316">
        <f>J24</f>
        <v>0</v>
      </c>
      <c r="K23" s="316">
        <f>K24</f>
        <v>0</v>
      </c>
    </row>
    <row r="24" spans="1:12" s="196" customFormat="1" ht="42" hidden="1" customHeight="1">
      <c r="A24" s="155"/>
      <c r="B24" s="108" t="s">
        <v>111</v>
      </c>
      <c r="C24" s="109" t="s">
        <v>14</v>
      </c>
      <c r="D24" s="109" t="s">
        <v>16</v>
      </c>
      <c r="E24" s="115" t="s">
        <v>256</v>
      </c>
      <c r="F24" s="109" t="s">
        <v>59</v>
      </c>
      <c r="G24" s="315">
        <f t="shared" si="2"/>
        <v>-8</v>
      </c>
      <c r="H24" s="316">
        <f>'приложение 8.5.'!I95</f>
        <v>-8</v>
      </c>
      <c r="I24" s="316">
        <f>'приложение 8.5.'!J95</f>
        <v>0</v>
      </c>
      <c r="J24" s="316">
        <f>'приложение 8.5.'!K95</f>
        <v>0</v>
      </c>
      <c r="K24" s="316">
        <f>'приложение 8.5.'!L95</f>
        <v>0</v>
      </c>
    </row>
    <row r="25" spans="1:12" s="192" customFormat="1" ht="25.5" hidden="1" customHeight="1">
      <c r="A25" s="190"/>
      <c r="B25" s="197" t="s">
        <v>261</v>
      </c>
      <c r="C25" s="115" t="s">
        <v>14</v>
      </c>
      <c r="D25" s="115" t="s">
        <v>16</v>
      </c>
      <c r="E25" s="115" t="s">
        <v>255</v>
      </c>
      <c r="F25" s="115"/>
      <c r="G25" s="315">
        <f t="shared" si="2"/>
        <v>0</v>
      </c>
      <c r="H25" s="316">
        <f>H26</f>
        <v>0</v>
      </c>
      <c r="I25" s="316">
        <f t="shared" ref="I25:K26" si="3">I26</f>
        <v>0</v>
      </c>
      <c r="J25" s="316">
        <f t="shared" si="3"/>
        <v>0</v>
      </c>
      <c r="K25" s="316">
        <f t="shared" si="3"/>
        <v>0</v>
      </c>
    </row>
    <row r="26" spans="1:12" s="192" customFormat="1" ht="89.25" hidden="1" customHeight="1">
      <c r="A26" s="190"/>
      <c r="B26" s="108" t="s">
        <v>55</v>
      </c>
      <c r="C26" s="115" t="s">
        <v>14</v>
      </c>
      <c r="D26" s="115" t="s">
        <v>16</v>
      </c>
      <c r="E26" s="115" t="s">
        <v>255</v>
      </c>
      <c r="F26" s="115" t="s">
        <v>56</v>
      </c>
      <c r="G26" s="315">
        <f t="shared" si="2"/>
        <v>0</v>
      </c>
      <c r="H26" s="316">
        <f>H27</f>
        <v>0</v>
      </c>
      <c r="I26" s="316">
        <f t="shared" si="3"/>
        <v>0</v>
      </c>
      <c r="J26" s="316">
        <f t="shared" si="3"/>
        <v>0</v>
      </c>
      <c r="K26" s="316">
        <f t="shared" si="3"/>
        <v>0</v>
      </c>
    </row>
    <row r="27" spans="1:12" s="192" customFormat="1" ht="38.25" hidden="1" customHeight="1">
      <c r="A27" s="190"/>
      <c r="B27" s="108" t="s">
        <v>104</v>
      </c>
      <c r="C27" s="115" t="s">
        <v>14</v>
      </c>
      <c r="D27" s="115" t="s">
        <v>16</v>
      </c>
      <c r="E27" s="115" t="s">
        <v>255</v>
      </c>
      <c r="F27" s="115" t="s">
        <v>105</v>
      </c>
      <c r="G27" s="315">
        <f t="shared" si="2"/>
        <v>0</v>
      </c>
      <c r="H27" s="316">
        <f>'приложение 8.5.'!I18</f>
        <v>0</v>
      </c>
      <c r="I27" s="316">
        <f>'приложение 8.5.'!J18</f>
        <v>0</v>
      </c>
      <c r="J27" s="316">
        <f>'приложение 8.5.'!K18</f>
        <v>0</v>
      </c>
      <c r="K27" s="316">
        <f>'приложение 8.5.'!L18</f>
        <v>0</v>
      </c>
    </row>
    <row r="28" spans="1:12" s="192" customFormat="1" ht="76.5" customHeight="1">
      <c r="A28" s="190"/>
      <c r="B28" s="193" t="s">
        <v>110</v>
      </c>
      <c r="C28" s="130" t="s">
        <v>14</v>
      </c>
      <c r="D28" s="130" t="s">
        <v>17</v>
      </c>
      <c r="E28" s="130"/>
      <c r="F28" s="130"/>
      <c r="G28" s="315">
        <f t="shared" si="2"/>
        <v>331</v>
      </c>
      <c r="H28" s="315">
        <f>H29</f>
        <v>331</v>
      </c>
      <c r="I28" s="315">
        <f t="shared" ref="I28:K29" si="4">I29</f>
        <v>0</v>
      </c>
      <c r="J28" s="315">
        <f t="shared" si="4"/>
        <v>0</v>
      </c>
      <c r="K28" s="315">
        <f t="shared" si="4"/>
        <v>0</v>
      </c>
    </row>
    <row r="29" spans="1:12" s="196" customFormat="1" ht="51" customHeight="1">
      <c r="A29" s="198"/>
      <c r="B29" s="108" t="s">
        <v>98</v>
      </c>
      <c r="C29" s="115" t="s">
        <v>14</v>
      </c>
      <c r="D29" s="115" t="s">
        <v>17</v>
      </c>
      <c r="E29" s="115" t="s">
        <v>249</v>
      </c>
      <c r="F29" s="130"/>
      <c r="G29" s="315">
        <f t="shared" ref="G29:G119" si="5">SUM(H29:K29)</f>
        <v>331</v>
      </c>
      <c r="H29" s="317">
        <f>H30</f>
        <v>331</v>
      </c>
      <c r="I29" s="317">
        <f t="shared" si="4"/>
        <v>0</v>
      </c>
      <c r="J29" s="317">
        <f t="shared" si="4"/>
        <v>0</v>
      </c>
      <c r="K29" s="317">
        <f t="shared" si="4"/>
        <v>0</v>
      </c>
    </row>
    <row r="30" spans="1:12" s="196" customFormat="1" ht="38.25" customHeight="1">
      <c r="A30" s="198"/>
      <c r="B30" s="108" t="s">
        <v>212</v>
      </c>
      <c r="C30" s="115" t="s">
        <v>14</v>
      </c>
      <c r="D30" s="115" t="s">
        <v>17</v>
      </c>
      <c r="E30" s="115" t="s">
        <v>251</v>
      </c>
      <c r="F30" s="115"/>
      <c r="G30" s="315">
        <f t="shared" si="5"/>
        <v>331</v>
      </c>
      <c r="H30" s="317">
        <f>H31+H37+H40</f>
        <v>331</v>
      </c>
      <c r="I30" s="317">
        <f>J31+I42</f>
        <v>0</v>
      </c>
      <c r="J30" s="317">
        <f>K31+J42</f>
        <v>0</v>
      </c>
      <c r="K30" s="317">
        <f>L31+K42</f>
        <v>0</v>
      </c>
    </row>
    <row r="31" spans="1:12" s="196" customFormat="1" ht="25.5" customHeight="1">
      <c r="A31" s="198"/>
      <c r="B31" s="108" t="s">
        <v>124</v>
      </c>
      <c r="C31" s="115" t="s">
        <v>14</v>
      </c>
      <c r="D31" s="115" t="s">
        <v>17</v>
      </c>
      <c r="E31" s="115" t="s">
        <v>256</v>
      </c>
      <c r="F31" s="115"/>
      <c r="G31" s="315">
        <f t="shared" si="5"/>
        <v>606.4</v>
      </c>
      <c r="H31" s="317">
        <f>H32+H34+H36</f>
        <v>606.4</v>
      </c>
      <c r="I31" s="317">
        <f t="shared" ref="I31:K32" si="6">I32</f>
        <v>0</v>
      </c>
      <c r="J31" s="317">
        <f t="shared" si="6"/>
        <v>0</v>
      </c>
      <c r="K31" s="317">
        <f t="shared" si="6"/>
        <v>0</v>
      </c>
    </row>
    <row r="32" spans="1:12" s="196" customFormat="1" ht="93" customHeight="1">
      <c r="A32" s="198"/>
      <c r="B32" s="108" t="s">
        <v>55</v>
      </c>
      <c r="C32" s="115" t="s">
        <v>14</v>
      </c>
      <c r="D32" s="115" t="s">
        <v>17</v>
      </c>
      <c r="E32" s="115" t="s">
        <v>256</v>
      </c>
      <c r="F32" s="115" t="s">
        <v>56</v>
      </c>
      <c r="G32" s="315">
        <f t="shared" si="5"/>
        <v>606.6</v>
      </c>
      <c r="H32" s="317">
        <f>H33</f>
        <v>606.6</v>
      </c>
      <c r="I32" s="317">
        <f t="shared" si="6"/>
        <v>0</v>
      </c>
      <c r="J32" s="317">
        <f t="shared" si="6"/>
        <v>0</v>
      </c>
      <c r="K32" s="317">
        <f t="shared" si="6"/>
        <v>0</v>
      </c>
    </row>
    <row r="33" spans="1:11" s="196" customFormat="1" ht="39.75" customHeight="1">
      <c r="A33" s="198"/>
      <c r="B33" s="108" t="s">
        <v>104</v>
      </c>
      <c r="C33" s="115" t="s">
        <v>14</v>
      </c>
      <c r="D33" s="115" t="s">
        <v>17</v>
      </c>
      <c r="E33" s="115" t="s">
        <v>256</v>
      </c>
      <c r="F33" s="115" t="s">
        <v>105</v>
      </c>
      <c r="G33" s="315">
        <f t="shared" si="5"/>
        <v>606.6</v>
      </c>
      <c r="H33" s="317">
        <f>'приложение 8.5.'!I26</f>
        <v>606.6</v>
      </c>
      <c r="I33" s="317">
        <f>'приложение 8.5.'!J26</f>
        <v>0</v>
      </c>
      <c r="J33" s="317">
        <f>'приложение 8.5.'!K26</f>
        <v>0</v>
      </c>
      <c r="K33" s="317">
        <f>'приложение 8.5.'!L26</f>
        <v>0</v>
      </c>
    </row>
    <row r="34" spans="1:11" s="196" customFormat="1" ht="38.25" hidden="1" customHeight="1">
      <c r="A34" s="198"/>
      <c r="B34" s="108" t="s">
        <v>86</v>
      </c>
      <c r="C34" s="115" t="s">
        <v>14</v>
      </c>
      <c r="D34" s="115" t="s">
        <v>17</v>
      </c>
      <c r="E34" s="115" t="s">
        <v>256</v>
      </c>
      <c r="F34" s="115" t="s">
        <v>57</v>
      </c>
      <c r="G34" s="315">
        <f t="shared" si="5"/>
        <v>0</v>
      </c>
      <c r="H34" s="317">
        <f>H35</f>
        <v>0</v>
      </c>
      <c r="I34" s="317">
        <f>I35</f>
        <v>0</v>
      </c>
      <c r="J34" s="317">
        <f>J35</f>
        <v>0</v>
      </c>
      <c r="K34" s="317">
        <f>K35</f>
        <v>0</v>
      </c>
    </row>
    <row r="35" spans="1:11" s="196" customFormat="1" ht="38.25" hidden="1" customHeight="1">
      <c r="A35" s="198"/>
      <c r="B35" s="108" t="s">
        <v>111</v>
      </c>
      <c r="C35" s="115" t="s">
        <v>14</v>
      </c>
      <c r="D35" s="115" t="s">
        <v>17</v>
      </c>
      <c r="E35" s="115" t="s">
        <v>256</v>
      </c>
      <c r="F35" s="115" t="s">
        <v>59</v>
      </c>
      <c r="G35" s="315">
        <f t="shared" si="5"/>
        <v>0</v>
      </c>
      <c r="H35" s="317">
        <f>'приложение 8.5.'!I31</f>
        <v>0</v>
      </c>
      <c r="I35" s="317">
        <f>'приложение 8.5.'!J31</f>
        <v>0</v>
      </c>
      <c r="J35" s="317">
        <f>'приложение 8.5.'!K31</f>
        <v>0</v>
      </c>
      <c r="K35" s="317">
        <f>'приложение 8.5.'!L31</f>
        <v>0</v>
      </c>
    </row>
    <row r="36" spans="1:11" s="196" customFormat="1" ht="12.75" hidden="1" customHeight="1">
      <c r="A36" s="155"/>
      <c r="B36" s="112" t="s">
        <v>71</v>
      </c>
      <c r="C36" s="115" t="s">
        <v>14</v>
      </c>
      <c r="D36" s="115" t="s">
        <v>17</v>
      </c>
      <c r="E36" s="115" t="s">
        <v>256</v>
      </c>
      <c r="F36" s="109" t="s">
        <v>72</v>
      </c>
      <c r="G36" s="315">
        <f t="shared" si="5"/>
        <v>-0.2</v>
      </c>
      <c r="H36" s="316">
        <f>'приложение 8.5.'!I34</f>
        <v>-0.2</v>
      </c>
      <c r="I36" s="316">
        <f>'приложение 8.5.'!J34</f>
        <v>0</v>
      </c>
      <c r="J36" s="316">
        <f>'приложение 8.5.'!K34</f>
        <v>0</v>
      </c>
      <c r="K36" s="316">
        <f>'приложение 8.5.'!L34</f>
        <v>0</v>
      </c>
    </row>
    <row r="37" spans="1:11" s="150" customFormat="1" ht="25.5" customHeight="1">
      <c r="A37" s="265"/>
      <c r="B37" s="267" t="s">
        <v>261</v>
      </c>
      <c r="C37" s="139" t="s">
        <v>14</v>
      </c>
      <c r="D37" s="139" t="s">
        <v>17</v>
      </c>
      <c r="E37" s="139" t="s">
        <v>255</v>
      </c>
      <c r="F37" s="139"/>
      <c r="G37" s="338">
        <f>H37+I37+J37+K37</f>
        <v>203.50000000000003</v>
      </c>
      <c r="H37" s="323">
        <f t="shared" ref="H37:K38" si="7">H38</f>
        <v>203.50000000000003</v>
      </c>
      <c r="I37" s="323">
        <f t="shared" si="7"/>
        <v>0</v>
      </c>
      <c r="J37" s="323">
        <f t="shared" si="7"/>
        <v>0</v>
      </c>
      <c r="K37" s="323">
        <f t="shared" si="7"/>
        <v>0</v>
      </c>
    </row>
    <row r="38" spans="1:11" s="150" customFormat="1" ht="90" customHeight="1">
      <c r="A38" s="265"/>
      <c r="B38" s="116" t="s">
        <v>55</v>
      </c>
      <c r="C38" s="139" t="s">
        <v>14</v>
      </c>
      <c r="D38" s="139" t="s">
        <v>17</v>
      </c>
      <c r="E38" s="139" t="s">
        <v>255</v>
      </c>
      <c r="F38" s="139" t="s">
        <v>56</v>
      </c>
      <c r="G38" s="338">
        <f>H38+I38+J38+K38</f>
        <v>203.50000000000003</v>
      </c>
      <c r="H38" s="323">
        <f t="shared" si="7"/>
        <v>203.50000000000003</v>
      </c>
      <c r="I38" s="323">
        <f t="shared" si="7"/>
        <v>0</v>
      </c>
      <c r="J38" s="323">
        <f t="shared" si="7"/>
        <v>0</v>
      </c>
      <c r="K38" s="323">
        <f t="shared" si="7"/>
        <v>0</v>
      </c>
    </row>
    <row r="39" spans="1:11" s="150" customFormat="1" ht="37.5" customHeight="1">
      <c r="A39" s="265"/>
      <c r="B39" s="116" t="s">
        <v>104</v>
      </c>
      <c r="C39" s="139" t="s">
        <v>14</v>
      </c>
      <c r="D39" s="139" t="s">
        <v>17</v>
      </c>
      <c r="E39" s="139" t="s">
        <v>255</v>
      </c>
      <c r="F39" s="139" t="s">
        <v>105</v>
      </c>
      <c r="G39" s="338">
        <f>H39+I39+J39+K39</f>
        <v>203.50000000000003</v>
      </c>
      <c r="H39" s="323">
        <f>'приложение 8.5.'!I39</f>
        <v>203.50000000000003</v>
      </c>
      <c r="I39" s="323">
        <f>'приложение 8.5.'!J39</f>
        <v>0</v>
      </c>
      <c r="J39" s="323">
        <f>'приложение 8.5.'!K39</f>
        <v>0</v>
      </c>
      <c r="K39" s="323">
        <f>'приложение 8.5.'!L39</f>
        <v>0</v>
      </c>
    </row>
    <row r="40" spans="1:11" s="196" customFormat="1" ht="25.5" customHeight="1">
      <c r="A40" s="198"/>
      <c r="B40" s="108" t="s">
        <v>112</v>
      </c>
      <c r="C40" s="115" t="s">
        <v>14</v>
      </c>
      <c r="D40" s="115" t="s">
        <v>17</v>
      </c>
      <c r="E40" s="115" t="s">
        <v>257</v>
      </c>
      <c r="F40" s="115"/>
      <c r="G40" s="315">
        <f t="shared" si="5"/>
        <v>-478.9</v>
      </c>
      <c r="H40" s="317">
        <f>H41</f>
        <v>-478.9</v>
      </c>
      <c r="I40" s="317">
        <f t="shared" ref="I40:K41" si="8">I41</f>
        <v>0</v>
      </c>
      <c r="J40" s="317">
        <f t="shared" si="8"/>
        <v>0</v>
      </c>
      <c r="K40" s="317">
        <f t="shared" si="8"/>
        <v>0</v>
      </c>
    </row>
    <row r="41" spans="1:11" s="196" customFormat="1" ht="89.25" customHeight="1">
      <c r="A41" s="198"/>
      <c r="B41" s="108" t="s">
        <v>55</v>
      </c>
      <c r="C41" s="115" t="s">
        <v>14</v>
      </c>
      <c r="D41" s="115" t="s">
        <v>17</v>
      </c>
      <c r="E41" s="115" t="s">
        <v>257</v>
      </c>
      <c r="F41" s="115" t="s">
        <v>56</v>
      </c>
      <c r="G41" s="315">
        <f t="shared" si="5"/>
        <v>-478.9</v>
      </c>
      <c r="H41" s="317">
        <f>H42</f>
        <v>-478.9</v>
      </c>
      <c r="I41" s="317">
        <f t="shared" si="8"/>
        <v>0</v>
      </c>
      <c r="J41" s="317">
        <f t="shared" si="8"/>
        <v>0</v>
      </c>
      <c r="K41" s="317">
        <f t="shared" si="8"/>
        <v>0</v>
      </c>
    </row>
    <row r="42" spans="1:11" s="196" customFormat="1" ht="39.75" customHeight="1">
      <c r="A42" s="198"/>
      <c r="B42" s="108" t="s">
        <v>104</v>
      </c>
      <c r="C42" s="115" t="s">
        <v>14</v>
      </c>
      <c r="D42" s="115" t="s">
        <v>17</v>
      </c>
      <c r="E42" s="115" t="s">
        <v>257</v>
      </c>
      <c r="F42" s="115" t="s">
        <v>105</v>
      </c>
      <c r="G42" s="315">
        <f t="shared" si="5"/>
        <v>-478.9</v>
      </c>
      <c r="H42" s="317">
        <f>'приложение 8.5.'!I45</f>
        <v>-478.9</v>
      </c>
      <c r="I42" s="317">
        <f>'приложение 8.5.'!J45</f>
        <v>0</v>
      </c>
      <c r="J42" s="317">
        <f>'приложение 8.5.'!K45</f>
        <v>0</v>
      </c>
      <c r="K42" s="317">
        <f>'приложение 8.5.'!L45</f>
        <v>0</v>
      </c>
    </row>
    <row r="43" spans="1:11" s="192" customFormat="1" ht="80.25" customHeight="1">
      <c r="A43" s="194"/>
      <c r="B43" s="193" t="s">
        <v>120</v>
      </c>
      <c r="C43" s="111" t="s">
        <v>14</v>
      </c>
      <c r="D43" s="111" t="s">
        <v>18</v>
      </c>
      <c r="E43" s="111"/>
      <c r="F43" s="111"/>
      <c r="G43" s="315">
        <f t="shared" si="5"/>
        <v>5092</v>
      </c>
      <c r="H43" s="315">
        <f>H44</f>
        <v>5092</v>
      </c>
      <c r="I43" s="315">
        <f t="shared" ref="I43:K44" si="9">I44</f>
        <v>0</v>
      </c>
      <c r="J43" s="315">
        <f t="shared" si="9"/>
        <v>0</v>
      </c>
      <c r="K43" s="315">
        <f t="shared" si="9"/>
        <v>0</v>
      </c>
    </row>
    <row r="44" spans="1:11" s="192" customFormat="1" ht="51" customHeight="1">
      <c r="A44" s="194"/>
      <c r="B44" s="108" t="s">
        <v>98</v>
      </c>
      <c r="C44" s="109" t="s">
        <v>14</v>
      </c>
      <c r="D44" s="109" t="s">
        <v>18</v>
      </c>
      <c r="E44" s="115" t="s">
        <v>249</v>
      </c>
      <c r="F44" s="111"/>
      <c r="G44" s="315">
        <f t="shared" si="5"/>
        <v>5092</v>
      </c>
      <c r="H44" s="316">
        <f>H45</f>
        <v>5092</v>
      </c>
      <c r="I44" s="316">
        <f t="shared" si="9"/>
        <v>0</v>
      </c>
      <c r="J44" s="316">
        <f t="shared" si="9"/>
        <v>0</v>
      </c>
      <c r="K44" s="316">
        <f t="shared" si="9"/>
        <v>0</v>
      </c>
    </row>
    <row r="45" spans="1:11" s="192" customFormat="1" ht="38.25" customHeight="1">
      <c r="A45" s="194"/>
      <c r="B45" s="108" t="s">
        <v>212</v>
      </c>
      <c r="C45" s="109" t="s">
        <v>14</v>
      </c>
      <c r="D45" s="109" t="s">
        <v>18</v>
      </c>
      <c r="E45" s="115" t="s">
        <v>251</v>
      </c>
      <c r="F45" s="111"/>
      <c r="G45" s="315">
        <f t="shared" si="5"/>
        <v>5092</v>
      </c>
      <c r="H45" s="316">
        <f>H46+H53</f>
        <v>5092</v>
      </c>
      <c r="I45" s="316">
        <f>I46+I53</f>
        <v>0</v>
      </c>
      <c r="J45" s="316">
        <f>J46+J53</f>
        <v>0</v>
      </c>
      <c r="K45" s="316">
        <f>K46+K53</f>
        <v>0</v>
      </c>
    </row>
    <row r="46" spans="1:11" s="192" customFormat="1" ht="25.5" customHeight="1">
      <c r="A46" s="194"/>
      <c r="B46" s="108" t="s">
        <v>124</v>
      </c>
      <c r="C46" s="109" t="s">
        <v>14</v>
      </c>
      <c r="D46" s="109" t="s">
        <v>18</v>
      </c>
      <c r="E46" s="115" t="s">
        <v>256</v>
      </c>
      <c r="F46" s="111"/>
      <c r="G46" s="315">
        <f t="shared" si="5"/>
        <v>5092</v>
      </c>
      <c r="H46" s="316">
        <f>H47+H49+H51</f>
        <v>5092</v>
      </c>
      <c r="I46" s="316">
        <f>I47+I49+I51</f>
        <v>0</v>
      </c>
      <c r="J46" s="316">
        <f>J47+J49+J51</f>
        <v>0</v>
      </c>
      <c r="K46" s="316">
        <f>K47+K49+K51</f>
        <v>0</v>
      </c>
    </row>
    <row r="47" spans="1:11" s="196" customFormat="1" ht="93.75" customHeight="1">
      <c r="A47" s="155"/>
      <c r="B47" s="108" t="s">
        <v>55</v>
      </c>
      <c r="C47" s="109" t="s">
        <v>14</v>
      </c>
      <c r="D47" s="109" t="s">
        <v>18</v>
      </c>
      <c r="E47" s="115" t="s">
        <v>256</v>
      </c>
      <c r="F47" s="109" t="s">
        <v>56</v>
      </c>
      <c r="G47" s="315">
        <f t="shared" si="5"/>
        <v>6477.0999999999995</v>
      </c>
      <c r="H47" s="316">
        <f>H48</f>
        <v>6477.0999999999995</v>
      </c>
      <c r="I47" s="316">
        <f>I48</f>
        <v>0</v>
      </c>
      <c r="J47" s="316">
        <f>J48</f>
        <v>0</v>
      </c>
      <c r="K47" s="316">
        <f>K48</f>
        <v>0</v>
      </c>
    </row>
    <row r="48" spans="1:11" s="196" customFormat="1" ht="39.75" customHeight="1">
      <c r="A48" s="155"/>
      <c r="B48" s="108" t="s">
        <v>104</v>
      </c>
      <c r="C48" s="109" t="s">
        <v>14</v>
      </c>
      <c r="D48" s="109" t="s">
        <v>18</v>
      </c>
      <c r="E48" s="115" t="s">
        <v>256</v>
      </c>
      <c r="F48" s="109" t="s">
        <v>105</v>
      </c>
      <c r="G48" s="315">
        <f t="shared" si="5"/>
        <v>6477.0999999999995</v>
      </c>
      <c r="H48" s="316">
        <f>'приложение 8.5.'!I103</f>
        <v>6477.0999999999995</v>
      </c>
      <c r="I48" s="316">
        <f>'приложение 8.5.'!J103</f>
        <v>0</v>
      </c>
      <c r="J48" s="316">
        <f>'приложение 8.5.'!K103</f>
        <v>0</v>
      </c>
      <c r="K48" s="316">
        <f>'приложение 8.5.'!L103</f>
        <v>0</v>
      </c>
    </row>
    <row r="49" spans="1:11" s="196" customFormat="1" ht="41.25" customHeight="1">
      <c r="A49" s="155"/>
      <c r="B49" s="108" t="s">
        <v>86</v>
      </c>
      <c r="C49" s="109" t="s">
        <v>14</v>
      </c>
      <c r="D49" s="109" t="s">
        <v>18</v>
      </c>
      <c r="E49" s="115" t="s">
        <v>256</v>
      </c>
      <c r="F49" s="109" t="s">
        <v>57</v>
      </c>
      <c r="G49" s="315">
        <f t="shared" si="5"/>
        <v>-1358.1999999999998</v>
      </c>
      <c r="H49" s="316">
        <f>H50</f>
        <v>-1358.1999999999998</v>
      </c>
      <c r="I49" s="316">
        <f>I50</f>
        <v>0</v>
      </c>
      <c r="J49" s="316">
        <f>J50</f>
        <v>0</v>
      </c>
      <c r="K49" s="316">
        <f>K50</f>
        <v>0</v>
      </c>
    </row>
    <row r="50" spans="1:11" s="196" customFormat="1" ht="39" customHeight="1">
      <c r="A50" s="155"/>
      <c r="B50" s="108" t="s">
        <v>111</v>
      </c>
      <c r="C50" s="109" t="s">
        <v>14</v>
      </c>
      <c r="D50" s="109" t="s">
        <v>18</v>
      </c>
      <c r="E50" s="115" t="s">
        <v>256</v>
      </c>
      <c r="F50" s="109" t="s">
        <v>59</v>
      </c>
      <c r="G50" s="315">
        <f t="shared" si="5"/>
        <v>-1358.1999999999998</v>
      </c>
      <c r="H50" s="316">
        <f>'приложение 8.5.'!I108</f>
        <v>-1358.1999999999998</v>
      </c>
      <c r="I50" s="316">
        <f>'приложение 8.5.'!J108</f>
        <v>0</v>
      </c>
      <c r="J50" s="316">
        <f>'приложение 8.5.'!K108</f>
        <v>0</v>
      </c>
      <c r="K50" s="316">
        <f>'приложение 8.5.'!L108</f>
        <v>0</v>
      </c>
    </row>
    <row r="51" spans="1:11" s="196" customFormat="1" ht="12.75" customHeight="1">
      <c r="A51" s="155"/>
      <c r="B51" s="112" t="s">
        <v>71</v>
      </c>
      <c r="C51" s="109" t="s">
        <v>14</v>
      </c>
      <c r="D51" s="109" t="s">
        <v>18</v>
      </c>
      <c r="E51" s="115" t="s">
        <v>256</v>
      </c>
      <c r="F51" s="109" t="s">
        <v>72</v>
      </c>
      <c r="G51" s="315">
        <f t="shared" si="5"/>
        <v>-26.9</v>
      </c>
      <c r="H51" s="316">
        <f>H52</f>
        <v>-26.9</v>
      </c>
      <c r="I51" s="316">
        <f>I52</f>
        <v>0</v>
      </c>
      <c r="J51" s="316">
        <f>J52</f>
        <v>0</v>
      </c>
      <c r="K51" s="316">
        <f>K52</f>
        <v>0</v>
      </c>
    </row>
    <row r="52" spans="1:11" s="196" customFormat="1" ht="25.5" customHeight="1">
      <c r="A52" s="155"/>
      <c r="B52" s="112" t="s">
        <v>73</v>
      </c>
      <c r="C52" s="109" t="s">
        <v>14</v>
      </c>
      <c r="D52" s="109" t="s">
        <v>18</v>
      </c>
      <c r="E52" s="115" t="s">
        <v>256</v>
      </c>
      <c r="F52" s="109" t="s">
        <v>74</v>
      </c>
      <c r="G52" s="315">
        <f t="shared" si="5"/>
        <v>-26.9</v>
      </c>
      <c r="H52" s="316">
        <f>'приложение 8.5.'!I112</f>
        <v>-26.9</v>
      </c>
      <c r="I52" s="316">
        <f>'приложение 8.5.'!J112</f>
        <v>0</v>
      </c>
      <c r="J52" s="316">
        <f>'приложение 8.5.'!K112</f>
        <v>0</v>
      </c>
      <c r="K52" s="316">
        <f>'приложение 8.5.'!L112</f>
        <v>0</v>
      </c>
    </row>
    <row r="53" spans="1:11" s="196" customFormat="1" ht="12.75" hidden="1" customHeight="1">
      <c r="A53" s="155"/>
      <c r="B53" s="108" t="s">
        <v>123</v>
      </c>
      <c r="C53" s="109" t="s">
        <v>14</v>
      </c>
      <c r="D53" s="109" t="s">
        <v>18</v>
      </c>
      <c r="E53" s="109" t="s">
        <v>262</v>
      </c>
      <c r="F53" s="109"/>
      <c r="G53" s="315">
        <f t="shared" si="5"/>
        <v>0</v>
      </c>
      <c r="H53" s="316">
        <f t="shared" ref="H53:K54" si="10">H54</f>
        <v>0</v>
      </c>
      <c r="I53" s="316">
        <f t="shared" si="10"/>
        <v>0</v>
      </c>
      <c r="J53" s="316">
        <f t="shared" si="10"/>
        <v>0</v>
      </c>
      <c r="K53" s="316">
        <f t="shared" si="10"/>
        <v>0</v>
      </c>
    </row>
    <row r="54" spans="1:11" s="196" customFormat="1" ht="85.5" hidden="1" customHeight="1">
      <c r="A54" s="155"/>
      <c r="B54" s="108" t="s">
        <v>55</v>
      </c>
      <c r="C54" s="109" t="s">
        <v>14</v>
      </c>
      <c r="D54" s="109" t="s">
        <v>18</v>
      </c>
      <c r="E54" s="109" t="s">
        <v>262</v>
      </c>
      <c r="F54" s="109" t="s">
        <v>56</v>
      </c>
      <c r="G54" s="315">
        <f t="shared" si="5"/>
        <v>0</v>
      </c>
      <c r="H54" s="316">
        <f t="shared" si="10"/>
        <v>0</v>
      </c>
      <c r="I54" s="316">
        <f t="shared" si="10"/>
        <v>0</v>
      </c>
      <c r="J54" s="316">
        <f t="shared" si="10"/>
        <v>0</v>
      </c>
      <c r="K54" s="316">
        <f t="shared" si="10"/>
        <v>0</v>
      </c>
    </row>
    <row r="55" spans="1:11" s="196" customFormat="1" ht="37.5" hidden="1" customHeight="1">
      <c r="A55" s="155"/>
      <c r="B55" s="108" t="s">
        <v>104</v>
      </c>
      <c r="C55" s="109" t="s">
        <v>14</v>
      </c>
      <c r="D55" s="109" t="s">
        <v>18</v>
      </c>
      <c r="E55" s="109" t="s">
        <v>262</v>
      </c>
      <c r="F55" s="109" t="s">
        <v>105</v>
      </c>
      <c r="G55" s="315">
        <f t="shared" si="5"/>
        <v>0</v>
      </c>
      <c r="H55" s="316">
        <f>'приложение 8.5.'!I118</f>
        <v>0</v>
      </c>
      <c r="I55" s="316">
        <f>'приложение 8.5.'!J118</f>
        <v>0</v>
      </c>
      <c r="J55" s="316">
        <f>'приложение 8.5.'!K118</f>
        <v>0</v>
      </c>
      <c r="K55" s="316">
        <f>'приложение 8.5.'!L118</f>
        <v>0</v>
      </c>
    </row>
    <row r="56" spans="1:11" s="201" customFormat="1" ht="12.75" hidden="1" customHeight="1">
      <c r="A56" s="199"/>
      <c r="B56" s="200" t="s">
        <v>459</v>
      </c>
      <c r="C56" s="140" t="s">
        <v>14</v>
      </c>
      <c r="D56" s="140" t="s">
        <v>19</v>
      </c>
      <c r="E56" s="140"/>
      <c r="F56" s="140"/>
      <c r="G56" s="167">
        <f>SUM(H56:K56)</f>
        <v>0</v>
      </c>
      <c r="H56" s="167">
        <f>H57</f>
        <v>0</v>
      </c>
      <c r="I56" s="167">
        <f>I57</f>
        <v>0</v>
      </c>
      <c r="J56" s="167">
        <f>J57</f>
        <v>0</v>
      </c>
      <c r="K56" s="167">
        <f>K57</f>
        <v>0</v>
      </c>
    </row>
    <row r="57" spans="1:11" s="201" customFormat="1" ht="51" hidden="1" customHeight="1">
      <c r="A57" s="199"/>
      <c r="B57" s="108" t="s">
        <v>98</v>
      </c>
      <c r="C57" s="117" t="s">
        <v>14</v>
      </c>
      <c r="D57" s="117" t="s">
        <v>19</v>
      </c>
      <c r="E57" s="139" t="s">
        <v>249</v>
      </c>
      <c r="F57" s="140"/>
      <c r="G57" s="167">
        <f>SUM(H57:K57)</f>
        <v>0</v>
      </c>
      <c r="H57" s="168">
        <f>H58</f>
        <v>0</v>
      </c>
      <c r="I57" s="168">
        <f t="shared" ref="I57:K59" si="11">I58</f>
        <v>0</v>
      </c>
      <c r="J57" s="168">
        <f t="shared" si="11"/>
        <v>0</v>
      </c>
      <c r="K57" s="168">
        <f t="shared" si="11"/>
        <v>0</v>
      </c>
    </row>
    <row r="58" spans="1:11" s="201" customFormat="1" ht="38.25" hidden="1" customHeight="1">
      <c r="A58" s="199"/>
      <c r="B58" s="116" t="s">
        <v>212</v>
      </c>
      <c r="C58" s="117" t="s">
        <v>14</v>
      </c>
      <c r="D58" s="117" t="s">
        <v>19</v>
      </c>
      <c r="E58" s="139" t="s">
        <v>251</v>
      </c>
      <c r="F58" s="140"/>
      <c r="G58" s="167">
        <f>SUM(H58:K58)</f>
        <v>0</v>
      </c>
      <c r="H58" s="168">
        <f>H59</f>
        <v>0</v>
      </c>
      <c r="I58" s="168">
        <f t="shared" si="11"/>
        <v>0</v>
      </c>
      <c r="J58" s="168">
        <f t="shared" si="11"/>
        <v>0</v>
      </c>
      <c r="K58" s="168">
        <f t="shared" si="11"/>
        <v>0</v>
      </c>
    </row>
    <row r="59" spans="1:11" s="150" customFormat="1" ht="261.75" hidden="1" customHeight="1">
      <c r="A59" s="148"/>
      <c r="B59" s="119" t="s">
        <v>460</v>
      </c>
      <c r="C59" s="117" t="s">
        <v>14</v>
      </c>
      <c r="D59" s="117" t="s">
        <v>19</v>
      </c>
      <c r="E59" s="117" t="s">
        <v>535</v>
      </c>
      <c r="F59" s="117"/>
      <c r="G59" s="167">
        <f>SUM(H59:K59)</f>
        <v>0</v>
      </c>
      <c r="H59" s="168">
        <f>H60</f>
        <v>0</v>
      </c>
      <c r="I59" s="168">
        <f t="shared" si="11"/>
        <v>0</v>
      </c>
      <c r="J59" s="168">
        <f t="shared" si="11"/>
        <v>0</v>
      </c>
      <c r="K59" s="168">
        <f t="shared" si="11"/>
        <v>0</v>
      </c>
    </row>
    <row r="60" spans="1:11" s="150" customFormat="1" ht="38.25" hidden="1" customHeight="1">
      <c r="A60" s="148"/>
      <c r="B60" s="108" t="s">
        <v>86</v>
      </c>
      <c r="C60" s="117" t="s">
        <v>14</v>
      </c>
      <c r="D60" s="117" t="s">
        <v>19</v>
      </c>
      <c r="E60" s="117" t="s">
        <v>535</v>
      </c>
      <c r="F60" s="117" t="s">
        <v>57</v>
      </c>
      <c r="G60" s="167">
        <f>H60+I60+J60+K60</f>
        <v>0</v>
      </c>
      <c r="H60" s="168">
        <f>H61</f>
        <v>0</v>
      </c>
      <c r="I60" s="168">
        <f>I61</f>
        <v>0</v>
      </c>
      <c r="J60" s="168">
        <f>J61</f>
        <v>0</v>
      </c>
      <c r="K60" s="168">
        <f>K61</f>
        <v>0</v>
      </c>
    </row>
    <row r="61" spans="1:11" s="150" customFormat="1" ht="37.5" hidden="1" customHeight="1">
      <c r="A61" s="148"/>
      <c r="B61" s="116" t="s">
        <v>111</v>
      </c>
      <c r="C61" s="117" t="s">
        <v>14</v>
      </c>
      <c r="D61" s="117" t="s">
        <v>19</v>
      </c>
      <c r="E61" s="117" t="s">
        <v>535</v>
      </c>
      <c r="F61" s="117" t="s">
        <v>59</v>
      </c>
      <c r="G61" s="167">
        <f>H61+I61+J61+K61</f>
        <v>0</v>
      </c>
      <c r="H61" s="168">
        <f>'приложение 8.5.'!I126</f>
        <v>0</v>
      </c>
      <c r="I61" s="168">
        <f>'приложение 8.5.'!J126</f>
        <v>0</v>
      </c>
      <c r="J61" s="168">
        <f>'приложение 8.5.'!K126</f>
        <v>0</v>
      </c>
      <c r="K61" s="168">
        <f>'приложение 8.5.'!L126</f>
        <v>0</v>
      </c>
    </row>
    <row r="62" spans="1:11" s="192" customFormat="1" ht="60.75" customHeight="1">
      <c r="A62" s="202"/>
      <c r="B62" s="193" t="s">
        <v>113</v>
      </c>
      <c r="C62" s="111" t="s">
        <v>14</v>
      </c>
      <c r="D62" s="111" t="s">
        <v>114</v>
      </c>
      <c r="E62" s="111"/>
      <c r="F62" s="111"/>
      <c r="G62" s="315">
        <f t="shared" si="5"/>
        <v>502.2</v>
      </c>
      <c r="H62" s="315">
        <f>H63+H76</f>
        <v>502.2</v>
      </c>
      <c r="I62" s="315">
        <f>I63+I76</f>
        <v>0</v>
      </c>
      <c r="J62" s="315">
        <f>J63+J76</f>
        <v>0</v>
      </c>
      <c r="K62" s="315">
        <f>K63+K76</f>
        <v>0</v>
      </c>
    </row>
    <row r="63" spans="1:11" s="192" customFormat="1" ht="112.5" hidden="1" customHeight="1">
      <c r="A63" s="202"/>
      <c r="B63" s="119" t="s">
        <v>133</v>
      </c>
      <c r="C63" s="109" t="s">
        <v>14</v>
      </c>
      <c r="D63" s="109" t="s">
        <v>114</v>
      </c>
      <c r="E63" s="117" t="s">
        <v>288</v>
      </c>
      <c r="F63" s="111"/>
      <c r="G63" s="315">
        <f t="shared" si="5"/>
        <v>-401.2</v>
      </c>
      <c r="H63" s="316">
        <f>H64+H72</f>
        <v>-401.2</v>
      </c>
      <c r="I63" s="316">
        <f>I64+I72</f>
        <v>0</v>
      </c>
      <c r="J63" s="316">
        <f>J64+J72</f>
        <v>0</v>
      </c>
      <c r="K63" s="316">
        <f>K64+K72</f>
        <v>0</v>
      </c>
    </row>
    <row r="64" spans="1:11" s="192" customFormat="1" ht="38.25" hidden="1" customHeight="1">
      <c r="A64" s="202"/>
      <c r="B64" s="119" t="s">
        <v>289</v>
      </c>
      <c r="C64" s="109" t="s">
        <v>14</v>
      </c>
      <c r="D64" s="109" t="s">
        <v>114</v>
      </c>
      <c r="E64" s="117" t="s">
        <v>290</v>
      </c>
      <c r="F64" s="111"/>
      <c r="G64" s="315">
        <f t="shared" si="5"/>
        <v>-401.2</v>
      </c>
      <c r="H64" s="316">
        <f>H65</f>
        <v>-401.2</v>
      </c>
      <c r="I64" s="316">
        <f>I65</f>
        <v>0</v>
      </c>
      <c r="J64" s="316">
        <f>J65</f>
        <v>0</v>
      </c>
      <c r="K64" s="316">
        <f>K65</f>
        <v>0</v>
      </c>
    </row>
    <row r="65" spans="1:11" s="192" customFormat="1" ht="25.5" hidden="1" customHeight="1">
      <c r="A65" s="202"/>
      <c r="B65" s="116" t="s">
        <v>124</v>
      </c>
      <c r="C65" s="117" t="s">
        <v>14</v>
      </c>
      <c r="D65" s="117" t="s">
        <v>114</v>
      </c>
      <c r="E65" s="117" t="s">
        <v>291</v>
      </c>
      <c r="F65" s="117"/>
      <c r="G65" s="315">
        <f t="shared" si="5"/>
        <v>-401.2</v>
      </c>
      <c r="H65" s="316">
        <f>H66+H68+H70</f>
        <v>-401.2</v>
      </c>
      <c r="I65" s="316">
        <f>I66+I68+I70</f>
        <v>0</v>
      </c>
      <c r="J65" s="316">
        <f>J66+J68+J70</f>
        <v>0</v>
      </c>
      <c r="K65" s="316">
        <f>K66+K68+K70</f>
        <v>0</v>
      </c>
    </row>
    <row r="66" spans="1:11" s="192" customFormat="1" ht="89.25" hidden="1" customHeight="1">
      <c r="A66" s="202"/>
      <c r="B66" s="116" t="s">
        <v>55</v>
      </c>
      <c r="C66" s="117" t="s">
        <v>14</v>
      </c>
      <c r="D66" s="117" t="s">
        <v>114</v>
      </c>
      <c r="E66" s="117" t="s">
        <v>291</v>
      </c>
      <c r="F66" s="117" t="s">
        <v>56</v>
      </c>
      <c r="G66" s="315">
        <f t="shared" si="5"/>
        <v>-401.2</v>
      </c>
      <c r="H66" s="316">
        <f>H67</f>
        <v>-401.2</v>
      </c>
      <c r="I66" s="316">
        <f>I67</f>
        <v>0</v>
      </c>
      <c r="J66" s="316">
        <f>J67</f>
        <v>0</v>
      </c>
      <c r="K66" s="316">
        <f>K67</f>
        <v>0</v>
      </c>
    </row>
    <row r="67" spans="1:11" s="192" customFormat="1" ht="38.25" hidden="1" customHeight="1">
      <c r="A67" s="202"/>
      <c r="B67" s="116" t="s">
        <v>104</v>
      </c>
      <c r="C67" s="117" t="s">
        <v>14</v>
      </c>
      <c r="D67" s="117" t="s">
        <v>114</v>
      </c>
      <c r="E67" s="117" t="s">
        <v>291</v>
      </c>
      <c r="F67" s="117" t="s">
        <v>105</v>
      </c>
      <c r="G67" s="315">
        <f t="shared" si="5"/>
        <v>-401.2</v>
      </c>
      <c r="H67" s="316">
        <f>'приложение 8.5.'!I1515</f>
        <v>-401.2</v>
      </c>
      <c r="I67" s="316">
        <f>'приложение 8.5.'!J1515</f>
        <v>0</v>
      </c>
      <c r="J67" s="316">
        <f>'приложение 8.5.'!K1515</f>
        <v>0</v>
      </c>
      <c r="K67" s="316">
        <f>'приложение 8.5.'!L1515</f>
        <v>0</v>
      </c>
    </row>
    <row r="68" spans="1:11" s="192" customFormat="1" ht="38.25" hidden="1" customHeight="1">
      <c r="A68" s="202"/>
      <c r="B68" s="108" t="s">
        <v>86</v>
      </c>
      <c r="C68" s="117" t="s">
        <v>14</v>
      </c>
      <c r="D68" s="117" t="s">
        <v>114</v>
      </c>
      <c r="E68" s="117" t="s">
        <v>291</v>
      </c>
      <c r="F68" s="117" t="s">
        <v>57</v>
      </c>
      <c r="G68" s="315">
        <f t="shared" si="5"/>
        <v>0</v>
      </c>
      <c r="H68" s="316">
        <f>H69</f>
        <v>0</v>
      </c>
      <c r="I68" s="316">
        <f>I69</f>
        <v>0</v>
      </c>
      <c r="J68" s="316">
        <f>J69</f>
        <v>0</v>
      </c>
      <c r="K68" s="316">
        <f>K69</f>
        <v>0</v>
      </c>
    </row>
    <row r="69" spans="1:11" s="192" customFormat="1" ht="38.25" hidden="1" customHeight="1">
      <c r="A69" s="202"/>
      <c r="B69" s="116" t="s">
        <v>58</v>
      </c>
      <c r="C69" s="117" t="s">
        <v>14</v>
      </c>
      <c r="D69" s="117" t="s">
        <v>114</v>
      </c>
      <c r="E69" s="117" t="s">
        <v>291</v>
      </c>
      <c r="F69" s="117" t="s">
        <v>59</v>
      </c>
      <c r="G69" s="315">
        <f t="shared" si="5"/>
        <v>0</v>
      </c>
      <c r="H69" s="316">
        <f>'приложение 8.5.'!I1520</f>
        <v>0</v>
      </c>
      <c r="I69" s="316">
        <f>'приложение 8.5.'!J1520</f>
        <v>0</v>
      </c>
      <c r="J69" s="316">
        <f>'приложение 8.5.'!K1520</f>
        <v>0</v>
      </c>
      <c r="K69" s="316">
        <f>'приложение 8.5.'!L1520</f>
        <v>0</v>
      </c>
    </row>
    <row r="70" spans="1:11" s="192" customFormat="1" ht="12.75" hidden="1" customHeight="1">
      <c r="A70" s="202"/>
      <c r="B70" s="203" t="s">
        <v>71</v>
      </c>
      <c r="C70" s="117" t="s">
        <v>14</v>
      </c>
      <c r="D70" s="117" t="s">
        <v>114</v>
      </c>
      <c r="E70" s="117" t="s">
        <v>291</v>
      </c>
      <c r="F70" s="117" t="s">
        <v>72</v>
      </c>
      <c r="G70" s="315">
        <f t="shared" si="5"/>
        <v>0</v>
      </c>
      <c r="H70" s="316">
        <f>H71</f>
        <v>0</v>
      </c>
      <c r="I70" s="316">
        <f>I71</f>
        <v>0</v>
      </c>
      <c r="J70" s="316">
        <f>J71</f>
        <v>0</v>
      </c>
      <c r="K70" s="316">
        <f>K71</f>
        <v>0</v>
      </c>
    </row>
    <row r="71" spans="1:11" s="192" customFormat="1" ht="25.5" hidden="1" customHeight="1">
      <c r="A71" s="202"/>
      <c r="B71" s="203" t="s">
        <v>73</v>
      </c>
      <c r="C71" s="117" t="s">
        <v>14</v>
      </c>
      <c r="D71" s="117" t="s">
        <v>114</v>
      </c>
      <c r="E71" s="117" t="s">
        <v>291</v>
      </c>
      <c r="F71" s="117" t="s">
        <v>74</v>
      </c>
      <c r="G71" s="315">
        <f t="shared" si="5"/>
        <v>0</v>
      </c>
      <c r="H71" s="316">
        <f>'приложение 8.5.'!I1524</f>
        <v>0</v>
      </c>
      <c r="I71" s="316">
        <f>'приложение 8.5.'!J1524</f>
        <v>0</v>
      </c>
      <c r="J71" s="316">
        <f>'приложение 8.5.'!K1524</f>
        <v>0</v>
      </c>
      <c r="K71" s="316">
        <f>'приложение 8.5.'!L1524</f>
        <v>0</v>
      </c>
    </row>
    <row r="72" spans="1:11" s="192" customFormat="1" ht="38.25" hidden="1" customHeight="1">
      <c r="A72" s="202"/>
      <c r="B72" s="119" t="s">
        <v>295</v>
      </c>
      <c r="C72" s="117" t="s">
        <v>14</v>
      </c>
      <c r="D72" s="117" t="s">
        <v>114</v>
      </c>
      <c r="E72" s="117" t="s">
        <v>296</v>
      </c>
      <c r="F72" s="117"/>
      <c r="G72" s="315">
        <f t="shared" si="5"/>
        <v>0</v>
      </c>
      <c r="H72" s="316">
        <f>H73</f>
        <v>0</v>
      </c>
      <c r="I72" s="316">
        <f t="shared" ref="I72:K74" si="12">I73</f>
        <v>0</v>
      </c>
      <c r="J72" s="316">
        <f t="shared" si="12"/>
        <v>0</v>
      </c>
      <c r="K72" s="316">
        <f t="shared" si="12"/>
        <v>0</v>
      </c>
    </row>
    <row r="73" spans="1:11" s="192" customFormat="1" ht="25.5" hidden="1" customHeight="1">
      <c r="A73" s="202"/>
      <c r="B73" s="116" t="s">
        <v>272</v>
      </c>
      <c r="C73" s="117" t="s">
        <v>14</v>
      </c>
      <c r="D73" s="117" t="s">
        <v>114</v>
      </c>
      <c r="E73" s="117" t="s">
        <v>297</v>
      </c>
      <c r="F73" s="117"/>
      <c r="G73" s="315">
        <f t="shared" si="5"/>
        <v>0</v>
      </c>
      <c r="H73" s="316">
        <f>H74</f>
        <v>0</v>
      </c>
      <c r="I73" s="316">
        <f t="shared" si="12"/>
        <v>0</v>
      </c>
      <c r="J73" s="316">
        <f t="shared" si="12"/>
        <v>0</v>
      </c>
      <c r="K73" s="316">
        <f t="shared" si="12"/>
        <v>0</v>
      </c>
    </row>
    <row r="74" spans="1:11" s="192" customFormat="1" ht="38.25" hidden="1" customHeight="1">
      <c r="A74" s="202"/>
      <c r="B74" s="108" t="s">
        <v>86</v>
      </c>
      <c r="C74" s="117" t="s">
        <v>14</v>
      </c>
      <c r="D74" s="117" t="s">
        <v>114</v>
      </c>
      <c r="E74" s="117" t="s">
        <v>297</v>
      </c>
      <c r="F74" s="117" t="s">
        <v>57</v>
      </c>
      <c r="G74" s="315">
        <f t="shared" si="5"/>
        <v>0</v>
      </c>
      <c r="H74" s="316">
        <f>H75</f>
        <v>0</v>
      </c>
      <c r="I74" s="316">
        <f t="shared" si="12"/>
        <v>0</v>
      </c>
      <c r="J74" s="316">
        <f t="shared" si="12"/>
        <v>0</v>
      </c>
      <c r="K74" s="316">
        <f t="shared" si="12"/>
        <v>0</v>
      </c>
    </row>
    <row r="75" spans="1:11" s="192" customFormat="1" ht="38.25" hidden="1" customHeight="1">
      <c r="A75" s="202"/>
      <c r="B75" s="116" t="s">
        <v>58</v>
      </c>
      <c r="C75" s="117" t="s">
        <v>14</v>
      </c>
      <c r="D75" s="117" t="s">
        <v>114</v>
      </c>
      <c r="E75" s="117" t="s">
        <v>297</v>
      </c>
      <c r="F75" s="117" t="s">
        <v>59</v>
      </c>
      <c r="G75" s="315">
        <f t="shared" si="5"/>
        <v>0</v>
      </c>
      <c r="H75" s="316">
        <f>'приложение 8.5.'!I1530</f>
        <v>0</v>
      </c>
      <c r="I75" s="316">
        <f>'приложение 8.5.'!J1530</f>
        <v>0</v>
      </c>
      <c r="J75" s="316">
        <f>'приложение 8.5.'!K1530</f>
        <v>0</v>
      </c>
      <c r="K75" s="316">
        <f>'приложение 8.5.'!L1530</f>
        <v>0</v>
      </c>
    </row>
    <row r="76" spans="1:11" s="192" customFormat="1" ht="51" customHeight="1">
      <c r="A76" s="202"/>
      <c r="B76" s="108" t="s">
        <v>98</v>
      </c>
      <c r="C76" s="115" t="s">
        <v>14</v>
      </c>
      <c r="D76" s="115" t="s">
        <v>114</v>
      </c>
      <c r="E76" s="115" t="s">
        <v>249</v>
      </c>
      <c r="F76" s="111"/>
      <c r="G76" s="315">
        <f t="shared" si="5"/>
        <v>903.4</v>
      </c>
      <c r="H76" s="316">
        <f>H77</f>
        <v>903.4</v>
      </c>
      <c r="I76" s="316">
        <f>I77</f>
        <v>0</v>
      </c>
      <c r="J76" s="316">
        <f>J77</f>
        <v>0</v>
      </c>
      <c r="K76" s="316">
        <f>K77</f>
        <v>0</v>
      </c>
    </row>
    <row r="77" spans="1:11" s="192" customFormat="1" ht="38.25" customHeight="1">
      <c r="A77" s="202"/>
      <c r="B77" s="108" t="s">
        <v>212</v>
      </c>
      <c r="C77" s="115" t="s">
        <v>14</v>
      </c>
      <c r="D77" s="115" t="s">
        <v>114</v>
      </c>
      <c r="E77" s="115" t="s">
        <v>251</v>
      </c>
      <c r="F77" s="111"/>
      <c r="G77" s="315">
        <f t="shared" si="5"/>
        <v>903.4</v>
      </c>
      <c r="H77" s="316">
        <f>H78+H85</f>
        <v>903.4</v>
      </c>
      <c r="I77" s="316">
        <f>I78+I85</f>
        <v>0</v>
      </c>
      <c r="J77" s="316">
        <f>J78+J85</f>
        <v>0</v>
      </c>
      <c r="K77" s="316">
        <f>K78+K85</f>
        <v>0</v>
      </c>
    </row>
    <row r="78" spans="1:11" s="192" customFormat="1" ht="25.5" customHeight="1">
      <c r="A78" s="202"/>
      <c r="B78" s="108" t="s">
        <v>124</v>
      </c>
      <c r="C78" s="115" t="s">
        <v>14</v>
      </c>
      <c r="D78" s="115" t="s">
        <v>114</v>
      </c>
      <c r="E78" s="115" t="s">
        <v>256</v>
      </c>
      <c r="F78" s="111"/>
      <c r="G78" s="315">
        <f t="shared" si="5"/>
        <v>479.9</v>
      </c>
      <c r="H78" s="316">
        <f>H79+H81+H83</f>
        <v>479.9</v>
      </c>
      <c r="I78" s="316">
        <f>I79+I81</f>
        <v>0</v>
      </c>
      <c r="J78" s="316">
        <f>J79+J81</f>
        <v>0</v>
      </c>
      <c r="K78" s="316">
        <f>K79+K81</f>
        <v>0</v>
      </c>
    </row>
    <row r="79" spans="1:11" s="196" customFormat="1" ht="87" customHeight="1">
      <c r="A79" s="198"/>
      <c r="B79" s="108" t="s">
        <v>55</v>
      </c>
      <c r="C79" s="115" t="s">
        <v>14</v>
      </c>
      <c r="D79" s="115" t="s">
        <v>114</v>
      </c>
      <c r="E79" s="115" t="s">
        <v>256</v>
      </c>
      <c r="F79" s="109" t="s">
        <v>56</v>
      </c>
      <c r="G79" s="315">
        <f t="shared" si="5"/>
        <v>479.9</v>
      </c>
      <c r="H79" s="316">
        <f>H80</f>
        <v>479.9</v>
      </c>
      <c r="I79" s="316">
        <f>I80</f>
        <v>0</v>
      </c>
      <c r="J79" s="316">
        <f>J80</f>
        <v>0</v>
      </c>
      <c r="K79" s="316">
        <f>K80</f>
        <v>0</v>
      </c>
    </row>
    <row r="80" spans="1:11" s="196" customFormat="1" ht="38.25" customHeight="1">
      <c r="A80" s="198"/>
      <c r="B80" s="108" t="s">
        <v>104</v>
      </c>
      <c r="C80" s="115" t="s">
        <v>14</v>
      </c>
      <c r="D80" s="115" t="s">
        <v>114</v>
      </c>
      <c r="E80" s="115" t="s">
        <v>256</v>
      </c>
      <c r="F80" s="109" t="s">
        <v>105</v>
      </c>
      <c r="G80" s="315">
        <f t="shared" si="5"/>
        <v>479.9</v>
      </c>
      <c r="H80" s="316">
        <f>'приложение 8.5.'!H54</f>
        <v>479.9</v>
      </c>
      <c r="I80" s="316">
        <v>0</v>
      </c>
      <c r="J80" s="316">
        <f>'приложение 8.5.'!J54</f>
        <v>0</v>
      </c>
      <c r="K80" s="316">
        <f>'приложение 8.5.'!K54</f>
        <v>0</v>
      </c>
    </row>
    <row r="81" spans="1:13" s="196" customFormat="1" ht="38.25" hidden="1" customHeight="1">
      <c r="A81" s="198"/>
      <c r="B81" s="108" t="s">
        <v>86</v>
      </c>
      <c r="C81" s="115" t="s">
        <v>14</v>
      </c>
      <c r="D81" s="115" t="s">
        <v>114</v>
      </c>
      <c r="E81" s="115" t="s">
        <v>256</v>
      </c>
      <c r="F81" s="109" t="s">
        <v>57</v>
      </c>
      <c r="G81" s="315">
        <f t="shared" si="5"/>
        <v>0</v>
      </c>
      <c r="H81" s="316">
        <f>H82</f>
        <v>0</v>
      </c>
      <c r="I81" s="316">
        <f>I82</f>
        <v>0</v>
      </c>
      <c r="J81" s="316">
        <f>J82</f>
        <v>0</v>
      </c>
      <c r="K81" s="316">
        <f>K82</f>
        <v>0</v>
      </c>
    </row>
    <row r="82" spans="1:13" s="196" customFormat="1" ht="38.25" hidden="1" customHeight="1">
      <c r="A82" s="198"/>
      <c r="B82" s="108" t="s">
        <v>111</v>
      </c>
      <c r="C82" s="115" t="s">
        <v>14</v>
      </c>
      <c r="D82" s="115" t="s">
        <v>114</v>
      </c>
      <c r="E82" s="115" t="s">
        <v>256</v>
      </c>
      <c r="F82" s="109" t="s">
        <v>59</v>
      </c>
      <c r="G82" s="315">
        <f t="shared" si="5"/>
        <v>0</v>
      </c>
      <c r="H82" s="316">
        <f>'приложение 8.5.'!I59</f>
        <v>0</v>
      </c>
      <c r="I82" s="316">
        <f>'приложение 8.5.'!J59</f>
        <v>0</v>
      </c>
      <c r="J82" s="316">
        <f>'приложение 8.5.'!K59</f>
        <v>0</v>
      </c>
      <c r="K82" s="316">
        <f>'приложение 8.5.'!L59</f>
        <v>0</v>
      </c>
    </row>
    <row r="83" spans="1:13" ht="12.75" hidden="1" customHeight="1">
      <c r="A83" s="155"/>
      <c r="B83" s="112" t="s">
        <v>71</v>
      </c>
      <c r="C83" s="109" t="s">
        <v>14</v>
      </c>
      <c r="D83" s="109" t="s">
        <v>114</v>
      </c>
      <c r="E83" s="109" t="s">
        <v>291</v>
      </c>
      <c r="F83" s="109" t="s">
        <v>72</v>
      </c>
      <c r="G83" s="315">
        <f t="shared" si="5"/>
        <v>0</v>
      </c>
      <c r="H83" s="316">
        <f>H84</f>
        <v>0</v>
      </c>
      <c r="I83" s="316">
        <f>I84</f>
        <v>0</v>
      </c>
      <c r="J83" s="316">
        <f>J84</f>
        <v>0</v>
      </c>
      <c r="K83" s="316">
        <f>K84</f>
        <v>0</v>
      </c>
    </row>
    <row r="84" spans="1:13" ht="25.5" hidden="1" customHeight="1">
      <c r="A84" s="155"/>
      <c r="B84" s="112" t="s">
        <v>73</v>
      </c>
      <c r="C84" s="109" t="s">
        <v>14</v>
      </c>
      <c r="D84" s="109" t="s">
        <v>114</v>
      </c>
      <c r="E84" s="109" t="s">
        <v>291</v>
      </c>
      <c r="F84" s="109" t="s">
        <v>74</v>
      </c>
      <c r="G84" s="315">
        <f t="shared" si="5"/>
        <v>0</v>
      </c>
      <c r="H84" s="316">
        <f>'приложение 8.5.'!I1524</f>
        <v>0</v>
      </c>
      <c r="I84" s="316">
        <f>'приложение 8.5.'!J1524</f>
        <v>0</v>
      </c>
      <c r="J84" s="316">
        <f>'приложение 8.5.'!K1524</f>
        <v>0</v>
      </c>
      <c r="K84" s="316">
        <f>'приложение 8.5.'!L1524</f>
        <v>0</v>
      </c>
    </row>
    <row r="85" spans="1:13" s="196" customFormat="1" ht="36" customHeight="1">
      <c r="A85" s="198"/>
      <c r="B85" s="108" t="s">
        <v>115</v>
      </c>
      <c r="C85" s="109" t="s">
        <v>14</v>
      </c>
      <c r="D85" s="109" t="s">
        <v>114</v>
      </c>
      <c r="E85" s="109" t="s">
        <v>258</v>
      </c>
      <c r="F85" s="109"/>
      <c r="G85" s="315">
        <f t="shared" si="5"/>
        <v>423.5</v>
      </c>
      <c r="H85" s="316">
        <f t="shared" ref="H85:K86" si="13">H86</f>
        <v>423.5</v>
      </c>
      <c r="I85" s="316">
        <f t="shared" si="13"/>
        <v>0</v>
      </c>
      <c r="J85" s="316">
        <f t="shared" si="13"/>
        <v>0</v>
      </c>
      <c r="K85" s="316">
        <f t="shared" si="13"/>
        <v>0</v>
      </c>
    </row>
    <row r="86" spans="1:13" s="196" customFormat="1" ht="87.75" customHeight="1">
      <c r="A86" s="198"/>
      <c r="B86" s="108" t="s">
        <v>55</v>
      </c>
      <c r="C86" s="109" t="s">
        <v>14</v>
      </c>
      <c r="D86" s="109" t="s">
        <v>114</v>
      </c>
      <c r="E86" s="109" t="s">
        <v>258</v>
      </c>
      <c r="F86" s="109" t="s">
        <v>56</v>
      </c>
      <c r="G86" s="315">
        <f t="shared" si="5"/>
        <v>423.5</v>
      </c>
      <c r="H86" s="316">
        <f t="shared" si="13"/>
        <v>423.5</v>
      </c>
      <c r="I86" s="316">
        <f t="shared" si="13"/>
        <v>0</v>
      </c>
      <c r="J86" s="316">
        <f t="shared" si="13"/>
        <v>0</v>
      </c>
      <c r="K86" s="316">
        <f t="shared" si="13"/>
        <v>0</v>
      </c>
      <c r="M86" s="204"/>
    </row>
    <row r="87" spans="1:13" s="196" customFormat="1" ht="38.25" customHeight="1">
      <c r="A87" s="198"/>
      <c r="B87" s="108" t="s">
        <v>104</v>
      </c>
      <c r="C87" s="109" t="s">
        <v>14</v>
      </c>
      <c r="D87" s="109" t="s">
        <v>114</v>
      </c>
      <c r="E87" s="109" t="s">
        <v>258</v>
      </c>
      <c r="F87" s="109" t="s">
        <v>105</v>
      </c>
      <c r="G87" s="315">
        <f t="shared" si="5"/>
        <v>423.5</v>
      </c>
      <c r="H87" s="316">
        <f>'приложение 8.5.'!I63</f>
        <v>423.5</v>
      </c>
      <c r="I87" s="316">
        <f>'приложение 8.5.'!J63</f>
        <v>0</v>
      </c>
      <c r="J87" s="316">
        <f>'приложение 8.5.'!K63</f>
        <v>0</v>
      </c>
      <c r="K87" s="316">
        <f>'приложение 8.5.'!L63</f>
        <v>0</v>
      </c>
    </row>
    <row r="88" spans="1:13" s="192" customFormat="1" ht="24" hidden="1" customHeight="1">
      <c r="A88" s="194"/>
      <c r="B88" s="193" t="s">
        <v>329</v>
      </c>
      <c r="C88" s="111" t="s">
        <v>14</v>
      </c>
      <c r="D88" s="111" t="s">
        <v>20</v>
      </c>
      <c r="E88" s="111"/>
      <c r="F88" s="111"/>
      <c r="G88" s="315">
        <f t="shared" si="5"/>
        <v>0</v>
      </c>
      <c r="H88" s="315">
        <f>H89</f>
        <v>0</v>
      </c>
      <c r="I88" s="315">
        <f t="shared" ref="I88:K89" si="14">I89</f>
        <v>0</v>
      </c>
      <c r="J88" s="315">
        <f t="shared" si="14"/>
        <v>0</v>
      </c>
      <c r="K88" s="315">
        <f t="shared" si="14"/>
        <v>0</v>
      </c>
    </row>
    <row r="89" spans="1:13" s="192" customFormat="1" ht="51" hidden="1" customHeight="1">
      <c r="A89" s="194"/>
      <c r="B89" s="108" t="s">
        <v>98</v>
      </c>
      <c r="C89" s="109" t="s">
        <v>14</v>
      </c>
      <c r="D89" s="109" t="s">
        <v>20</v>
      </c>
      <c r="E89" s="115" t="s">
        <v>249</v>
      </c>
      <c r="F89" s="111"/>
      <c r="G89" s="315">
        <f t="shared" si="5"/>
        <v>0</v>
      </c>
      <c r="H89" s="316">
        <f>H90</f>
        <v>0</v>
      </c>
      <c r="I89" s="316">
        <f t="shared" si="14"/>
        <v>0</v>
      </c>
      <c r="J89" s="316">
        <f t="shared" si="14"/>
        <v>0</v>
      </c>
      <c r="K89" s="316">
        <f t="shared" si="14"/>
        <v>0</v>
      </c>
    </row>
    <row r="90" spans="1:13" s="192" customFormat="1" ht="38.25" hidden="1" customHeight="1">
      <c r="A90" s="194"/>
      <c r="B90" s="108" t="s">
        <v>212</v>
      </c>
      <c r="C90" s="109" t="s">
        <v>14</v>
      </c>
      <c r="D90" s="109" t="s">
        <v>20</v>
      </c>
      <c r="E90" s="115" t="s">
        <v>251</v>
      </c>
      <c r="F90" s="111"/>
      <c r="G90" s="315">
        <f t="shared" si="5"/>
        <v>0</v>
      </c>
      <c r="H90" s="316">
        <f>H92</f>
        <v>0</v>
      </c>
      <c r="I90" s="316">
        <f>I92</f>
        <v>0</v>
      </c>
      <c r="J90" s="316">
        <f>J92</f>
        <v>0</v>
      </c>
      <c r="K90" s="316">
        <f>K92</f>
        <v>0</v>
      </c>
    </row>
    <row r="91" spans="1:13" s="192" customFormat="1" ht="25.5" hidden="1" customHeight="1">
      <c r="A91" s="194"/>
      <c r="B91" s="116" t="s">
        <v>272</v>
      </c>
      <c r="C91" s="109" t="s">
        <v>14</v>
      </c>
      <c r="D91" s="109" t="s">
        <v>20</v>
      </c>
      <c r="E91" s="115" t="s">
        <v>273</v>
      </c>
      <c r="F91" s="111"/>
      <c r="G91" s="315">
        <f t="shared" si="5"/>
        <v>0</v>
      </c>
      <c r="H91" s="316">
        <f>H92</f>
        <v>0</v>
      </c>
      <c r="I91" s="316">
        <f t="shared" ref="I91:K98" si="15">I92</f>
        <v>0</v>
      </c>
      <c r="J91" s="316">
        <f t="shared" si="15"/>
        <v>0</v>
      </c>
      <c r="K91" s="316">
        <f t="shared" si="15"/>
        <v>0</v>
      </c>
    </row>
    <row r="92" spans="1:13" s="196" customFormat="1" ht="38.25" hidden="1" customHeight="1">
      <c r="A92" s="155"/>
      <c r="B92" s="108" t="s">
        <v>86</v>
      </c>
      <c r="C92" s="109" t="s">
        <v>14</v>
      </c>
      <c r="D92" s="109" t="s">
        <v>20</v>
      </c>
      <c r="E92" s="115" t="s">
        <v>273</v>
      </c>
      <c r="F92" s="109" t="s">
        <v>57</v>
      </c>
      <c r="G92" s="315">
        <f t="shared" si="5"/>
        <v>0</v>
      </c>
      <c r="H92" s="316">
        <f>H93</f>
        <v>0</v>
      </c>
      <c r="I92" s="316">
        <f t="shared" si="15"/>
        <v>0</v>
      </c>
      <c r="J92" s="316">
        <f t="shared" si="15"/>
        <v>0</v>
      </c>
      <c r="K92" s="316">
        <f t="shared" si="15"/>
        <v>0</v>
      </c>
    </row>
    <row r="93" spans="1:13" s="196" customFormat="1" ht="37.5" hidden="1" customHeight="1">
      <c r="A93" s="155"/>
      <c r="B93" s="108" t="s">
        <v>111</v>
      </c>
      <c r="C93" s="109" t="s">
        <v>14</v>
      </c>
      <c r="D93" s="109" t="s">
        <v>20</v>
      </c>
      <c r="E93" s="115" t="s">
        <v>273</v>
      </c>
      <c r="F93" s="109" t="s">
        <v>59</v>
      </c>
      <c r="G93" s="315">
        <f t="shared" si="5"/>
        <v>0</v>
      </c>
      <c r="H93" s="316">
        <f>'приложение 8.5.'!I133</f>
        <v>0</v>
      </c>
      <c r="I93" s="316">
        <f>'приложение 8.5.'!J133</f>
        <v>0</v>
      </c>
      <c r="J93" s="316">
        <f>'приложение 8.5.'!K133</f>
        <v>0</v>
      </c>
      <c r="K93" s="316">
        <f>'приложение 8.5.'!L133</f>
        <v>0</v>
      </c>
    </row>
    <row r="94" spans="1:13" ht="12.75" customHeight="1">
      <c r="A94" s="194"/>
      <c r="B94" s="191" t="s">
        <v>134</v>
      </c>
      <c r="C94" s="111" t="s">
        <v>14</v>
      </c>
      <c r="D94" s="111" t="s">
        <v>41</v>
      </c>
      <c r="E94" s="111"/>
      <c r="F94" s="111"/>
      <c r="G94" s="315">
        <f t="shared" si="5"/>
        <v>-148.30000000000001</v>
      </c>
      <c r="H94" s="315">
        <f>H95</f>
        <v>-148.30000000000001</v>
      </c>
      <c r="I94" s="315">
        <f t="shared" si="15"/>
        <v>0</v>
      </c>
      <c r="J94" s="315">
        <f t="shared" si="15"/>
        <v>0</v>
      </c>
      <c r="K94" s="315">
        <f t="shared" si="15"/>
        <v>0</v>
      </c>
    </row>
    <row r="95" spans="1:13" ht="112.5" customHeight="1">
      <c r="A95" s="155"/>
      <c r="B95" s="205" t="s">
        <v>133</v>
      </c>
      <c r="C95" s="109" t="s">
        <v>14</v>
      </c>
      <c r="D95" s="109" t="s">
        <v>41</v>
      </c>
      <c r="E95" s="109" t="s">
        <v>288</v>
      </c>
      <c r="F95" s="109"/>
      <c r="G95" s="315">
        <f t="shared" si="5"/>
        <v>-148.30000000000001</v>
      </c>
      <c r="H95" s="316">
        <f>H96</f>
        <v>-148.30000000000001</v>
      </c>
      <c r="I95" s="316">
        <f t="shared" si="15"/>
        <v>0</v>
      </c>
      <c r="J95" s="316">
        <f t="shared" si="15"/>
        <v>0</v>
      </c>
      <c r="K95" s="316">
        <f t="shared" si="15"/>
        <v>0</v>
      </c>
    </row>
    <row r="96" spans="1:13" ht="38.25" customHeight="1">
      <c r="A96" s="155"/>
      <c r="B96" s="205" t="s">
        <v>295</v>
      </c>
      <c r="C96" s="109" t="s">
        <v>14</v>
      </c>
      <c r="D96" s="109" t="s">
        <v>41</v>
      </c>
      <c r="E96" s="109" t="s">
        <v>296</v>
      </c>
      <c r="F96" s="109"/>
      <c r="G96" s="315">
        <f t="shared" si="5"/>
        <v>-148.30000000000001</v>
      </c>
      <c r="H96" s="316">
        <f>H97</f>
        <v>-148.30000000000001</v>
      </c>
      <c r="I96" s="316">
        <f t="shared" si="15"/>
        <v>0</v>
      </c>
      <c r="J96" s="316">
        <f t="shared" si="15"/>
        <v>0</v>
      </c>
      <c r="K96" s="316">
        <f t="shared" si="15"/>
        <v>0</v>
      </c>
    </row>
    <row r="97" spans="1:11" ht="25.5" customHeight="1">
      <c r="A97" s="155"/>
      <c r="B97" s="108" t="s">
        <v>272</v>
      </c>
      <c r="C97" s="109" t="s">
        <v>14</v>
      </c>
      <c r="D97" s="109" t="s">
        <v>41</v>
      </c>
      <c r="E97" s="109" t="s">
        <v>297</v>
      </c>
      <c r="F97" s="109"/>
      <c r="G97" s="315">
        <f t="shared" si="5"/>
        <v>-148.30000000000001</v>
      </c>
      <c r="H97" s="316">
        <f>H98</f>
        <v>-148.30000000000001</v>
      </c>
      <c r="I97" s="316">
        <f t="shared" si="15"/>
        <v>0</v>
      </c>
      <c r="J97" s="316">
        <f t="shared" si="15"/>
        <v>0</v>
      </c>
      <c r="K97" s="316">
        <f t="shared" si="15"/>
        <v>0</v>
      </c>
    </row>
    <row r="98" spans="1:11" ht="12.75" customHeight="1">
      <c r="A98" s="155"/>
      <c r="B98" s="108" t="s">
        <v>71</v>
      </c>
      <c r="C98" s="109" t="s">
        <v>14</v>
      </c>
      <c r="D98" s="109" t="s">
        <v>41</v>
      </c>
      <c r="E98" s="109" t="s">
        <v>297</v>
      </c>
      <c r="F98" s="109" t="s">
        <v>72</v>
      </c>
      <c r="G98" s="315">
        <f t="shared" si="5"/>
        <v>-148.30000000000001</v>
      </c>
      <c r="H98" s="316">
        <f>H99</f>
        <v>-148.30000000000001</v>
      </c>
      <c r="I98" s="316">
        <f t="shared" si="15"/>
        <v>0</v>
      </c>
      <c r="J98" s="316">
        <f t="shared" si="15"/>
        <v>0</v>
      </c>
      <c r="K98" s="316">
        <f t="shared" si="15"/>
        <v>0</v>
      </c>
    </row>
    <row r="99" spans="1:11" ht="12.75" customHeight="1">
      <c r="A99" s="155"/>
      <c r="B99" s="108" t="s">
        <v>135</v>
      </c>
      <c r="C99" s="109" t="s">
        <v>14</v>
      </c>
      <c r="D99" s="109" t="s">
        <v>41</v>
      </c>
      <c r="E99" s="109" t="s">
        <v>297</v>
      </c>
      <c r="F99" s="109" t="s">
        <v>136</v>
      </c>
      <c r="G99" s="315">
        <f t="shared" si="5"/>
        <v>-148.30000000000001</v>
      </c>
      <c r="H99" s="316">
        <f>'приложение 8.5.'!I1537</f>
        <v>-148.30000000000001</v>
      </c>
      <c r="I99" s="316">
        <f>'приложение 8.5.'!J1537</f>
        <v>0</v>
      </c>
      <c r="J99" s="316">
        <f>'приложение 8.5.'!K1537</f>
        <v>0</v>
      </c>
      <c r="K99" s="316">
        <f>'приложение 8.5.'!L1537</f>
        <v>0</v>
      </c>
    </row>
    <row r="100" spans="1:11" ht="24.75" customHeight="1">
      <c r="A100" s="194"/>
      <c r="B100" s="193" t="s">
        <v>121</v>
      </c>
      <c r="C100" s="111" t="s">
        <v>14</v>
      </c>
      <c r="D100" s="111" t="s">
        <v>122</v>
      </c>
      <c r="E100" s="111"/>
      <c r="F100" s="111"/>
      <c r="G100" s="315">
        <f t="shared" si="5"/>
        <v>989.9000000000002</v>
      </c>
      <c r="H100" s="315">
        <f>H101+H113+H118+H136</f>
        <v>1026.3000000000002</v>
      </c>
      <c r="I100" s="315">
        <f>I101+I113+I118+I136</f>
        <v>-36.4</v>
      </c>
      <c r="J100" s="315">
        <f>J101+J113+J118+J136</f>
        <v>0</v>
      </c>
      <c r="K100" s="315">
        <f>K101+K113+K118+K136</f>
        <v>0</v>
      </c>
    </row>
    <row r="101" spans="1:11" ht="51" hidden="1" customHeight="1">
      <c r="A101" s="152"/>
      <c r="B101" s="108" t="s">
        <v>127</v>
      </c>
      <c r="C101" s="109" t="s">
        <v>14</v>
      </c>
      <c r="D101" s="109" t="s">
        <v>122</v>
      </c>
      <c r="E101" s="109" t="s">
        <v>263</v>
      </c>
      <c r="F101" s="109"/>
      <c r="G101" s="315">
        <f t="shared" si="5"/>
        <v>1.4155343563970746E-15</v>
      </c>
      <c r="H101" s="316">
        <v>0</v>
      </c>
      <c r="I101" s="316">
        <f>I102</f>
        <v>1.4155343563970746E-15</v>
      </c>
      <c r="J101" s="316">
        <v>0</v>
      </c>
      <c r="K101" s="316">
        <v>0</v>
      </c>
    </row>
    <row r="102" spans="1:11" ht="25.5" hidden="1" customHeight="1">
      <c r="A102" s="152"/>
      <c r="B102" s="108" t="s">
        <v>264</v>
      </c>
      <c r="C102" s="109" t="s">
        <v>14</v>
      </c>
      <c r="D102" s="109" t="s">
        <v>122</v>
      </c>
      <c r="E102" s="109" t="s">
        <v>265</v>
      </c>
      <c r="F102" s="109"/>
      <c r="G102" s="315">
        <f t="shared" si="5"/>
        <v>1.4155343563970746E-15</v>
      </c>
      <c r="H102" s="316">
        <f>H103+H108</f>
        <v>0</v>
      </c>
      <c r="I102" s="316">
        <f>I103+I108</f>
        <v>1.4155343563970746E-15</v>
      </c>
      <c r="J102" s="316">
        <f>J103+J108</f>
        <v>0</v>
      </c>
      <c r="K102" s="316">
        <f>K103+K108</f>
        <v>0</v>
      </c>
    </row>
    <row r="103" spans="1:11" ht="224.25" hidden="1" customHeight="1">
      <c r="A103" s="152"/>
      <c r="B103" s="110" t="s">
        <v>464</v>
      </c>
      <c r="C103" s="109" t="s">
        <v>14</v>
      </c>
      <c r="D103" s="109" t="s">
        <v>122</v>
      </c>
      <c r="E103" s="109" t="s">
        <v>266</v>
      </c>
      <c r="F103" s="109"/>
      <c r="G103" s="315">
        <f t="shared" si="5"/>
        <v>1.4155343563970746E-15</v>
      </c>
      <c r="H103" s="316">
        <f>H104+H106</f>
        <v>0</v>
      </c>
      <c r="I103" s="316">
        <f>I104+I106</f>
        <v>1.4155343563970746E-15</v>
      </c>
      <c r="J103" s="316">
        <f>J104+J106</f>
        <v>0</v>
      </c>
      <c r="K103" s="316">
        <f>K104+K106</f>
        <v>0</v>
      </c>
    </row>
    <row r="104" spans="1:11" ht="87.75" hidden="1" customHeight="1">
      <c r="A104" s="155"/>
      <c r="B104" s="108" t="s">
        <v>55</v>
      </c>
      <c r="C104" s="109" t="s">
        <v>14</v>
      </c>
      <c r="D104" s="109" t="s">
        <v>122</v>
      </c>
      <c r="E104" s="109" t="s">
        <v>266</v>
      </c>
      <c r="F104" s="109" t="s">
        <v>56</v>
      </c>
      <c r="G104" s="315">
        <f t="shared" si="5"/>
        <v>0.10000000000000142</v>
      </c>
      <c r="H104" s="316">
        <f>H105</f>
        <v>0</v>
      </c>
      <c r="I104" s="316">
        <f>I105</f>
        <v>0.10000000000000142</v>
      </c>
      <c r="J104" s="316">
        <f>J105</f>
        <v>0</v>
      </c>
      <c r="K104" s="316">
        <f>K105</f>
        <v>0</v>
      </c>
    </row>
    <row r="105" spans="1:11" ht="37.5" hidden="1" customHeight="1">
      <c r="A105" s="155"/>
      <c r="B105" s="108" t="s">
        <v>104</v>
      </c>
      <c r="C105" s="109" t="s">
        <v>14</v>
      </c>
      <c r="D105" s="109" t="s">
        <v>122</v>
      </c>
      <c r="E105" s="109" t="s">
        <v>266</v>
      </c>
      <c r="F105" s="109" t="s">
        <v>105</v>
      </c>
      <c r="G105" s="315">
        <f t="shared" si="5"/>
        <v>0.10000000000000142</v>
      </c>
      <c r="H105" s="316">
        <f>'приложение 8.5.'!I140</f>
        <v>0</v>
      </c>
      <c r="I105" s="316">
        <f>'приложение 8.5.'!J140</f>
        <v>0.10000000000000142</v>
      </c>
      <c r="J105" s="316">
        <f>'приложение 8.5.'!K140</f>
        <v>0</v>
      </c>
      <c r="K105" s="316">
        <f>'приложение 8.5.'!L140</f>
        <v>0</v>
      </c>
    </row>
    <row r="106" spans="1:11" ht="38.25" hidden="1" customHeight="1">
      <c r="A106" s="155"/>
      <c r="B106" s="108" t="s">
        <v>86</v>
      </c>
      <c r="C106" s="109" t="s">
        <v>14</v>
      </c>
      <c r="D106" s="109" t="s">
        <v>122</v>
      </c>
      <c r="E106" s="109" t="s">
        <v>266</v>
      </c>
      <c r="F106" s="109" t="s">
        <v>57</v>
      </c>
      <c r="G106" s="315">
        <f t="shared" si="5"/>
        <v>-0.1</v>
      </c>
      <c r="H106" s="316">
        <f>H107</f>
        <v>0</v>
      </c>
      <c r="I106" s="316">
        <f>I107</f>
        <v>-0.1</v>
      </c>
      <c r="J106" s="316">
        <f>J107</f>
        <v>0</v>
      </c>
      <c r="K106" s="316">
        <f>K107</f>
        <v>0</v>
      </c>
    </row>
    <row r="107" spans="1:11" ht="38.25" hidden="1" customHeight="1">
      <c r="A107" s="155"/>
      <c r="B107" s="108" t="s">
        <v>111</v>
      </c>
      <c r="C107" s="109" t="s">
        <v>14</v>
      </c>
      <c r="D107" s="109" t="s">
        <v>122</v>
      </c>
      <c r="E107" s="109" t="s">
        <v>266</v>
      </c>
      <c r="F107" s="109" t="s">
        <v>59</v>
      </c>
      <c r="G107" s="315">
        <f t="shared" si="5"/>
        <v>-0.1</v>
      </c>
      <c r="H107" s="316">
        <f>'приложение 8.5.'!I145</f>
        <v>0</v>
      </c>
      <c r="I107" s="316">
        <f>'приложение 8.5.'!J145</f>
        <v>-0.1</v>
      </c>
      <c r="J107" s="316">
        <f>'приложение 8.5.'!K145</f>
        <v>0</v>
      </c>
      <c r="K107" s="316">
        <f>'приложение 8.5.'!L145</f>
        <v>0</v>
      </c>
    </row>
    <row r="108" spans="1:11" ht="111.75" hidden="1" customHeight="1">
      <c r="A108" s="152"/>
      <c r="B108" s="110" t="s">
        <v>465</v>
      </c>
      <c r="C108" s="109" t="s">
        <v>14</v>
      </c>
      <c r="D108" s="206">
        <v>13</v>
      </c>
      <c r="E108" s="109" t="s">
        <v>267</v>
      </c>
      <c r="F108" s="109"/>
      <c r="G108" s="315">
        <f t="shared" si="5"/>
        <v>0</v>
      </c>
      <c r="H108" s="316">
        <f>H109+H111</f>
        <v>0</v>
      </c>
      <c r="I108" s="316">
        <f>I109+I111</f>
        <v>0</v>
      </c>
      <c r="J108" s="316">
        <f>J109+J111</f>
        <v>0</v>
      </c>
      <c r="K108" s="316">
        <f>K109+K111</f>
        <v>0</v>
      </c>
    </row>
    <row r="109" spans="1:11" ht="88.5" hidden="1" customHeight="1">
      <c r="A109" s="155"/>
      <c r="B109" s="108" t="s">
        <v>55</v>
      </c>
      <c r="C109" s="109" t="s">
        <v>14</v>
      </c>
      <c r="D109" s="206">
        <v>13</v>
      </c>
      <c r="E109" s="109" t="s">
        <v>267</v>
      </c>
      <c r="F109" s="109" t="s">
        <v>56</v>
      </c>
      <c r="G109" s="315">
        <f t="shared" si="5"/>
        <v>-114.7</v>
      </c>
      <c r="H109" s="316">
        <f>H110</f>
        <v>0</v>
      </c>
      <c r="I109" s="316">
        <f>I110</f>
        <v>-114.7</v>
      </c>
      <c r="J109" s="316">
        <f>J110</f>
        <v>0</v>
      </c>
      <c r="K109" s="316">
        <f>K110</f>
        <v>0</v>
      </c>
    </row>
    <row r="110" spans="1:11" ht="36.75" hidden="1" customHeight="1">
      <c r="A110" s="155"/>
      <c r="B110" s="108" t="s">
        <v>104</v>
      </c>
      <c r="C110" s="109" t="s">
        <v>14</v>
      </c>
      <c r="D110" s="206">
        <v>13</v>
      </c>
      <c r="E110" s="109" t="s">
        <v>267</v>
      </c>
      <c r="F110" s="109" t="s">
        <v>105</v>
      </c>
      <c r="G110" s="315">
        <f t="shared" si="5"/>
        <v>-114.7</v>
      </c>
      <c r="H110" s="316">
        <f>'приложение 8.5.'!I150</f>
        <v>0</v>
      </c>
      <c r="I110" s="316">
        <f>'приложение 8.5.'!J150</f>
        <v>-114.7</v>
      </c>
      <c r="J110" s="316">
        <f>'приложение 8.5.'!K150</f>
        <v>0</v>
      </c>
      <c r="K110" s="316">
        <f>'приложение 8.5.'!L150</f>
        <v>0</v>
      </c>
    </row>
    <row r="111" spans="1:11" ht="37.5" hidden="1" customHeight="1">
      <c r="A111" s="155"/>
      <c r="B111" s="108" t="s">
        <v>86</v>
      </c>
      <c r="C111" s="109" t="s">
        <v>14</v>
      </c>
      <c r="D111" s="206">
        <v>13</v>
      </c>
      <c r="E111" s="109" t="s">
        <v>267</v>
      </c>
      <c r="F111" s="109" t="s">
        <v>57</v>
      </c>
      <c r="G111" s="315">
        <f t="shared" si="5"/>
        <v>114.69999999999999</v>
      </c>
      <c r="H111" s="316">
        <f>H112</f>
        <v>0</v>
      </c>
      <c r="I111" s="316">
        <f>I112</f>
        <v>114.69999999999999</v>
      </c>
      <c r="J111" s="316">
        <f>J112</f>
        <v>0</v>
      </c>
      <c r="K111" s="316">
        <f>K112</f>
        <v>0</v>
      </c>
    </row>
    <row r="112" spans="1:11" ht="37.5" hidden="1" customHeight="1">
      <c r="A112" s="155"/>
      <c r="B112" s="108" t="s">
        <v>111</v>
      </c>
      <c r="C112" s="109" t="s">
        <v>14</v>
      </c>
      <c r="D112" s="206">
        <v>13</v>
      </c>
      <c r="E112" s="109" t="s">
        <v>267</v>
      </c>
      <c r="F112" s="109" t="s">
        <v>59</v>
      </c>
      <c r="G112" s="315">
        <f t="shared" si="5"/>
        <v>114.69999999999999</v>
      </c>
      <c r="H112" s="316">
        <f>'приложение 8.5.'!I155</f>
        <v>0</v>
      </c>
      <c r="I112" s="316">
        <f>'приложение 8.5.'!J155</f>
        <v>114.69999999999999</v>
      </c>
      <c r="J112" s="316">
        <f>'приложение 8.5.'!K155</f>
        <v>0</v>
      </c>
      <c r="K112" s="316">
        <f>'приложение 8.5.'!L155</f>
        <v>0</v>
      </c>
    </row>
    <row r="113" spans="1:11" s="68" customFormat="1" ht="89.25" hidden="1" customHeight="1">
      <c r="A113" s="80"/>
      <c r="B113" s="13" t="s">
        <v>355</v>
      </c>
      <c r="C113" s="3" t="s">
        <v>14</v>
      </c>
      <c r="D113" s="3" t="s">
        <v>122</v>
      </c>
      <c r="E113" s="15" t="s">
        <v>356</v>
      </c>
      <c r="F113" s="15"/>
      <c r="G113" s="159">
        <f>H113+I113+J113+K113</f>
        <v>-36.4</v>
      </c>
      <c r="H113" s="160">
        <f t="shared" ref="H113:K116" si="16">H114</f>
        <v>0</v>
      </c>
      <c r="I113" s="160">
        <f t="shared" si="16"/>
        <v>-36.4</v>
      </c>
      <c r="J113" s="160">
        <f t="shared" si="16"/>
        <v>0</v>
      </c>
      <c r="K113" s="160">
        <f t="shared" si="16"/>
        <v>0</v>
      </c>
    </row>
    <row r="114" spans="1:11" s="68" customFormat="1" ht="38.25" hidden="1" customHeight="1">
      <c r="A114" s="80"/>
      <c r="B114" s="13" t="s">
        <v>361</v>
      </c>
      <c r="C114" s="3" t="s">
        <v>14</v>
      </c>
      <c r="D114" s="3" t="s">
        <v>122</v>
      </c>
      <c r="E114" s="15" t="s">
        <v>362</v>
      </c>
      <c r="F114" s="15"/>
      <c r="G114" s="159">
        <f>SUM(H114:K114)</f>
        <v>-36.4</v>
      </c>
      <c r="H114" s="160">
        <f t="shared" si="16"/>
        <v>0</v>
      </c>
      <c r="I114" s="160">
        <f t="shared" si="16"/>
        <v>-36.4</v>
      </c>
      <c r="J114" s="160">
        <f t="shared" si="16"/>
        <v>0</v>
      </c>
      <c r="K114" s="160">
        <f t="shared" si="16"/>
        <v>0</v>
      </c>
    </row>
    <row r="115" spans="1:11" s="68" customFormat="1" ht="39.75" hidden="1" customHeight="1">
      <c r="A115" s="80"/>
      <c r="B115" s="13" t="s">
        <v>672</v>
      </c>
      <c r="C115" s="3" t="s">
        <v>14</v>
      </c>
      <c r="D115" s="3" t="s">
        <v>122</v>
      </c>
      <c r="E115" s="15" t="s">
        <v>673</v>
      </c>
      <c r="F115" s="15"/>
      <c r="G115" s="159">
        <f>H115+I115+J115+K115</f>
        <v>-36.4</v>
      </c>
      <c r="H115" s="160">
        <f t="shared" si="16"/>
        <v>0</v>
      </c>
      <c r="I115" s="160">
        <f t="shared" si="16"/>
        <v>-36.4</v>
      </c>
      <c r="J115" s="160">
        <f t="shared" si="16"/>
        <v>0</v>
      </c>
      <c r="K115" s="160">
        <f t="shared" si="16"/>
        <v>0</v>
      </c>
    </row>
    <row r="116" spans="1:11" s="29" customFormat="1" ht="38.25" hidden="1" customHeight="1">
      <c r="A116" s="67"/>
      <c r="B116" s="116" t="s">
        <v>86</v>
      </c>
      <c r="C116" s="3" t="s">
        <v>14</v>
      </c>
      <c r="D116" s="3" t="s">
        <v>122</v>
      </c>
      <c r="E116" s="15" t="s">
        <v>673</v>
      </c>
      <c r="F116" s="15" t="s">
        <v>57</v>
      </c>
      <c r="G116" s="159">
        <f>H116+I116+J116+K116</f>
        <v>-36.4</v>
      </c>
      <c r="H116" s="160">
        <f t="shared" si="16"/>
        <v>0</v>
      </c>
      <c r="I116" s="160">
        <f t="shared" si="16"/>
        <v>-36.4</v>
      </c>
      <c r="J116" s="160">
        <f t="shared" si="16"/>
        <v>0</v>
      </c>
      <c r="K116" s="160">
        <f t="shared" si="16"/>
        <v>0</v>
      </c>
    </row>
    <row r="117" spans="1:11" s="29" customFormat="1" ht="38.25" hidden="1" customHeight="1">
      <c r="A117" s="67"/>
      <c r="B117" s="116" t="s">
        <v>111</v>
      </c>
      <c r="C117" s="3" t="s">
        <v>14</v>
      </c>
      <c r="D117" s="3" t="s">
        <v>122</v>
      </c>
      <c r="E117" s="15" t="s">
        <v>673</v>
      </c>
      <c r="F117" s="15" t="s">
        <v>59</v>
      </c>
      <c r="G117" s="159">
        <f>H117+I117+J117+K117</f>
        <v>-36.4</v>
      </c>
      <c r="H117" s="297">
        <f>'приложение 8.5.'!I162</f>
        <v>0</v>
      </c>
      <c r="I117" s="297">
        <f>'приложение 8.5.'!J162</f>
        <v>-36.4</v>
      </c>
      <c r="J117" s="297">
        <f>'приложение 8.5.'!K162</f>
        <v>0</v>
      </c>
      <c r="K117" s="297">
        <f>'приложение 8.5.'!L162</f>
        <v>0</v>
      </c>
    </row>
    <row r="118" spans="1:11" ht="48.75" customHeight="1">
      <c r="A118" s="155"/>
      <c r="B118" s="108" t="s">
        <v>98</v>
      </c>
      <c r="C118" s="109" t="s">
        <v>14</v>
      </c>
      <c r="D118" s="109" t="s">
        <v>122</v>
      </c>
      <c r="E118" s="109" t="s">
        <v>249</v>
      </c>
      <c r="F118" s="109"/>
      <c r="G118" s="315">
        <f t="shared" si="5"/>
        <v>-947.5</v>
      </c>
      <c r="H118" s="316">
        <f>H119+H126+H132</f>
        <v>-947.5</v>
      </c>
      <c r="I118" s="316">
        <f>I119+I126+I132</f>
        <v>0</v>
      </c>
      <c r="J118" s="316">
        <f>J119+J126+J132</f>
        <v>0</v>
      </c>
      <c r="K118" s="316">
        <f>K119+K126+K132</f>
        <v>0</v>
      </c>
    </row>
    <row r="119" spans="1:11" ht="38.25" customHeight="1">
      <c r="A119" s="155"/>
      <c r="B119" s="108" t="s">
        <v>250</v>
      </c>
      <c r="C119" s="109" t="s">
        <v>14</v>
      </c>
      <c r="D119" s="109" t="s">
        <v>122</v>
      </c>
      <c r="E119" s="109" t="s">
        <v>251</v>
      </c>
      <c r="F119" s="109"/>
      <c r="G119" s="315">
        <f t="shared" si="5"/>
        <v>-5</v>
      </c>
      <c r="H119" s="316">
        <f>H120+H123</f>
        <v>-5</v>
      </c>
      <c r="I119" s="316">
        <f>I120+I123</f>
        <v>0</v>
      </c>
      <c r="J119" s="316">
        <f>J120+J123</f>
        <v>0</v>
      </c>
      <c r="K119" s="316">
        <f>K120+K123</f>
        <v>0</v>
      </c>
    </row>
    <row r="120" spans="1:11" ht="25.5" customHeight="1">
      <c r="A120" s="155"/>
      <c r="B120" s="108" t="s">
        <v>272</v>
      </c>
      <c r="C120" s="109" t="s">
        <v>14</v>
      </c>
      <c r="D120" s="109" t="s">
        <v>122</v>
      </c>
      <c r="E120" s="109" t="s">
        <v>273</v>
      </c>
      <c r="F120" s="109"/>
      <c r="G120" s="315">
        <f t="shared" ref="G120:G207" si="17">SUM(H120:K120)</f>
        <v>-5</v>
      </c>
      <c r="H120" s="316">
        <f>H121</f>
        <v>-5</v>
      </c>
      <c r="I120" s="316">
        <f t="shared" ref="I120:K121" si="18">I121</f>
        <v>0</v>
      </c>
      <c r="J120" s="316">
        <f t="shared" si="18"/>
        <v>0</v>
      </c>
      <c r="K120" s="316">
        <f t="shared" si="18"/>
        <v>0</v>
      </c>
    </row>
    <row r="121" spans="1:11" ht="38.25" customHeight="1">
      <c r="A121" s="155"/>
      <c r="B121" s="108" t="s">
        <v>86</v>
      </c>
      <c r="C121" s="109" t="s">
        <v>14</v>
      </c>
      <c r="D121" s="109" t="s">
        <v>122</v>
      </c>
      <c r="E121" s="109" t="s">
        <v>273</v>
      </c>
      <c r="F121" s="109" t="s">
        <v>57</v>
      </c>
      <c r="G121" s="315">
        <f t="shared" si="17"/>
        <v>-5</v>
      </c>
      <c r="H121" s="316">
        <f>H122</f>
        <v>-5</v>
      </c>
      <c r="I121" s="316">
        <f t="shared" si="18"/>
        <v>0</v>
      </c>
      <c r="J121" s="316">
        <f t="shared" si="18"/>
        <v>0</v>
      </c>
      <c r="K121" s="316">
        <f t="shared" si="18"/>
        <v>0</v>
      </c>
    </row>
    <row r="122" spans="1:11" ht="38.25" customHeight="1">
      <c r="A122" s="155"/>
      <c r="B122" s="108" t="s">
        <v>111</v>
      </c>
      <c r="C122" s="109" t="s">
        <v>14</v>
      </c>
      <c r="D122" s="109" t="s">
        <v>122</v>
      </c>
      <c r="E122" s="109" t="s">
        <v>273</v>
      </c>
      <c r="F122" s="109" t="s">
        <v>59</v>
      </c>
      <c r="G122" s="315">
        <f t="shared" si="17"/>
        <v>-5</v>
      </c>
      <c r="H122" s="316">
        <f>'приложение 8.5.'!I168</f>
        <v>-5</v>
      </c>
      <c r="I122" s="316">
        <f>'приложение 8.5.'!J168</f>
        <v>0</v>
      </c>
      <c r="J122" s="316">
        <f>'приложение 8.5.'!K168</f>
        <v>0</v>
      </c>
      <c r="K122" s="316">
        <f>'приложение 8.5.'!L168</f>
        <v>0</v>
      </c>
    </row>
    <row r="123" spans="1:11" s="150" customFormat="1" ht="25.5" hidden="1" customHeight="1">
      <c r="A123" s="148"/>
      <c r="B123" s="116" t="s">
        <v>538</v>
      </c>
      <c r="C123" s="117" t="s">
        <v>14</v>
      </c>
      <c r="D123" s="117" t="s">
        <v>122</v>
      </c>
      <c r="E123" s="117" t="s">
        <v>558</v>
      </c>
      <c r="F123" s="117"/>
      <c r="G123" s="167">
        <f>SUM(H123:K123)</f>
        <v>0</v>
      </c>
      <c r="H123" s="168">
        <f t="shared" ref="H123:K124" si="19">H124</f>
        <v>0</v>
      </c>
      <c r="I123" s="168">
        <f t="shared" si="19"/>
        <v>0</v>
      </c>
      <c r="J123" s="168">
        <f t="shared" si="19"/>
        <v>0</v>
      </c>
      <c r="K123" s="168">
        <f t="shared" si="19"/>
        <v>0</v>
      </c>
    </row>
    <row r="124" spans="1:11" s="150" customFormat="1" ht="12.75" hidden="1" customHeight="1">
      <c r="A124" s="148"/>
      <c r="B124" s="203" t="s">
        <v>71</v>
      </c>
      <c r="C124" s="117" t="s">
        <v>14</v>
      </c>
      <c r="D124" s="117" t="s">
        <v>122</v>
      </c>
      <c r="E124" s="117" t="s">
        <v>558</v>
      </c>
      <c r="F124" s="117" t="s">
        <v>72</v>
      </c>
      <c r="G124" s="167">
        <f>SUM(H124:K124)</f>
        <v>0</v>
      </c>
      <c r="H124" s="168">
        <f t="shared" si="19"/>
        <v>0</v>
      </c>
      <c r="I124" s="168">
        <f t="shared" si="19"/>
        <v>0</v>
      </c>
      <c r="J124" s="168">
        <f t="shared" si="19"/>
        <v>0</v>
      </c>
      <c r="K124" s="168">
        <f t="shared" si="19"/>
        <v>0</v>
      </c>
    </row>
    <row r="125" spans="1:11" s="150" customFormat="1" ht="25.5" hidden="1" customHeight="1">
      <c r="A125" s="148"/>
      <c r="B125" s="203" t="s">
        <v>73</v>
      </c>
      <c r="C125" s="117" t="s">
        <v>14</v>
      </c>
      <c r="D125" s="117" t="s">
        <v>122</v>
      </c>
      <c r="E125" s="117" t="s">
        <v>558</v>
      </c>
      <c r="F125" s="117" t="s">
        <v>74</v>
      </c>
      <c r="G125" s="167">
        <f>SUM(H125:K125)</f>
        <v>0</v>
      </c>
      <c r="H125" s="168">
        <f>'приложение 8.5.'!I172</f>
        <v>0</v>
      </c>
      <c r="I125" s="168">
        <f>'приложение 8.5.'!J172</f>
        <v>0</v>
      </c>
      <c r="J125" s="168">
        <f>'приложение 8.5.'!K172</f>
        <v>0</v>
      </c>
      <c r="K125" s="168">
        <f>'приложение 8.5.'!L172</f>
        <v>0</v>
      </c>
    </row>
    <row r="126" spans="1:11" ht="38.25" hidden="1" customHeight="1">
      <c r="A126" s="155"/>
      <c r="B126" s="108" t="s">
        <v>268</v>
      </c>
      <c r="C126" s="109" t="s">
        <v>14</v>
      </c>
      <c r="D126" s="109" t="s">
        <v>122</v>
      </c>
      <c r="E126" s="109" t="s">
        <v>269</v>
      </c>
      <c r="F126" s="109"/>
      <c r="G126" s="315">
        <f t="shared" si="17"/>
        <v>0</v>
      </c>
      <c r="H126" s="316">
        <f>H127</f>
        <v>0</v>
      </c>
      <c r="I126" s="316">
        <f>I127</f>
        <v>0</v>
      </c>
      <c r="J126" s="316">
        <f>J127</f>
        <v>0</v>
      </c>
      <c r="K126" s="316">
        <f>K127</f>
        <v>0</v>
      </c>
    </row>
    <row r="127" spans="1:11" ht="25.5" hidden="1" customHeight="1">
      <c r="A127" s="155"/>
      <c r="B127" s="108" t="s">
        <v>216</v>
      </c>
      <c r="C127" s="109" t="s">
        <v>14</v>
      </c>
      <c r="D127" s="109" t="s">
        <v>122</v>
      </c>
      <c r="E127" s="109" t="s">
        <v>539</v>
      </c>
      <c r="F127" s="109"/>
      <c r="G127" s="315">
        <f t="shared" si="17"/>
        <v>0</v>
      </c>
      <c r="H127" s="316">
        <f>H128+H130</f>
        <v>0</v>
      </c>
      <c r="I127" s="316">
        <f>I128+I130</f>
        <v>0</v>
      </c>
      <c r="J127" s="316">
        <f>J128+J130</f>
        <v>0</v>
      </c>
      <c r="K127" s="316">
        <f>K128+K130</f>
        <v>0</v>
      </c>
    </row>
    <row r="128" spans="1:11" s="150" customFormat="1" ht="91.5" hidden="1" customHeight="1">
      <c r="A128" s="265"/>
      <c r="B128" s="116" t="s">
        <v>55</v>
      </c>
      <c r="C128" s="139" t="s">
        <v>14</v>
      </c>
      <c r="D128" s="139" t="s">
        <v>122</v>
      </c>
      <c r="E128" s="109" t="s">
        <v>539</v>
      </c>
      <c r="F128" s="117" t="s">
        <v>56</v>
      </c>
      <c r="G128" s="167">
        <f>H128+I128+J128+K128</f>
        <v>0</v>
      </c>
      <c r="H128" s="168">
        <f>H129</f>
        <v>0</v>
      </c>
      <c r="I128" s="168">
        <f>I129</f>
        <v>0</v>
      </c>
      <c r="J128" s="168">
        <f>J129</f>
        <v>0</v>
      </c>
      <c r="K128" s="168">
        <f>K129</f>
        <v>0</v>
      </c>
    </row>
    <row r="129" spans="1:17" s="150" customFormat="1" ht="38.25" hidden="1" customHeight="1">
      <c r="A129" s="265"/>
      <c r="B129" s="116" t="s">
        <v>104</v>
      </c>
      <c r="C129" s="139" t="s">
        <v>14</v>
      </c>
      <c r="D129" s="139" t="s">
        <v>122</v>
      </c>
      <c r="E129" s="109" t="s">
        <v>539</v>
      </c>
      <c r="F129" s="117" t="s">
        <v>105</v>
      </c>
      <c r="G129" s="167">
        <f>H129+I129+J129+K129</f>
        <v>0</v>
      </c>
      <c r="H129" s="168">
        <f>'приложение 8.5.'!I72</f>
        <v>0</v>
      </c>
      <c r="I129" s="168">
        <f>'приложение 8.5.'!J72</f>
        <v>0</v>
      </c>
      <c r="J129" s="168">
        <f>'приложение 8.5.'!K72</f>
        <v>0</v>
      </c>
      <c r="K129" s="168">
        <f>'приложение 8.5.'!L72</f>
        <v>0</v>
      </c>
    </row>
    <row r="130" spans="1:17" ht="38.25" hidden="1" customHeight="1">
      <c r="A130" s="155"/>
      <c r="B130" s="108" t="s">
        <v>86</v>
      </c>
      <c r="C130" s="109" t="s">
        <v>14</v>
      </c>
      <c r="D130" s="109" t="s">
        <v>122</v>
      </c>
      <c r="E130" s="109" t="s">
        <v>539</v>
      </c>
      <c r="F130" s="109" t="s">
        <v>57</v>
      </c>
      <c r="G130" s="315">
        <f t="shared" si="17"/>
        <v>0</v>
      </c>
      <c r="H130" s="316">
        <f>H131</f>
        <v>0</v>
      </c>
      <c r="I130" s="316">
        <f>I131</f>
        <v>0</v>
      </c>
      <c r="J130" s="316">
        <f>J131</f>
        <v>0</v>
      </c>
      <c r="K130" s="316">
        <f>K131</f>
        <v>0</v>
      </c>
    </row>
    <row r="131" spans="1:17" ht="38.25" hidden="1" customHeight="1">
      <c r="A131" s="155"/>
      <c r="B131" s="108" t="s">
        <v>111</v>
      </c>
      <c r="C131" s="109" t="s">
        <v>14</v>
      </c>
      <c r="D131" s="109" t="s">
        <v>122</v>
      </c>
      <c r="E131" s="109" t="s">
        <v>539</v>
      </c>
      <c r="F131" s="109" t="s">
        <v>59</v>
      </c>
      <c r="G131" s="315">
        <f t="shared" si="17"/>
        <v>0</v>
      </c>
      <c r="H131" s="316">
        <f>'приложение 8.5.'!I177+'приложение 8.5.'!I75+'приложение 8.5.'!I1543</f>
        <v>0</v>
      </c>
      <c r="I131" s="316">
        <f>'приложение 8.5.'!J177+'приложение 8.5.'!J75+'приложение 8.5.'!J1543</f>
        <v>0</v>
      </c>
      <c r="J131" s="316">
        <f>'приложение 8.5.'!K177+'приложение 8.5.'!K75+'приложение 8.5.'!K1543</f>
        <v>0</v>
      </c>
      <c r="K131" s="316">
        <f>'приложение 8.5.'!L177+'приложение 8.5.'!L75+'приложение 8.5.'!L1543</f>
        <v>0</v>
      </c>
    </row>
    <row r="132" spans="1:17" ht="51" hidden="1" customHeight="1">
      <c r="A132" s="155"/>
      <c r="B132" s="108" t="s">
        <v>270</v>
      </c>
      <c r="C132" s="109" t="s">
        <v>14</v>
      </c>
      <c r="D132" s="206">
        <v>13</v>
      </c>
      <c r="E132" s="109" t="s">
        <v>271</v>
      </c>
      <c r="F132" s="109"/>
      <c r="G132" s="315">
        <f t="shared" si="17"/>
        <v>-942.5</v>
      </c>
      <c r="H132" s="316">
        <f>H133</f>
        <v>-942.5</v>
      </c>
      <c r="I132" s="316">
        <f t="shared" ref="I132:K134" si="20">I133</f>
        <v>0</v>
      </c>
      <c r="J132" s="316">
        <f t="shared" si="20"/>
        <v>0</v>
      </c>
      <c r="K132" s="316">
        <f t="shared" si="20"/>
        <v>0</v>
      </c>
    </row>
    <row r="133" spans="1:17" ht="25.5" hidden="1" customHeight="1">
      <c r="A133" s="155"/>
      <c r="B133" s="108" t="s">
        <v>216</v>
      </c>
      <c r="C133" s="109" t="s">
        <v>14</v>
      </c>
      <c r="D133" s="206">
        <v>13</v>
      </c>
      <c r="E133" s="109" t="s">
        <v>552</v>
      </c>
      <c r="F133" s="109"/>
      <c r="G133" s="315">
        <f t="shared" si="17"/>
        <v>-942.5</v>
      </c>
      <c r="H133" s="316">
        <f>H134</f>
        <v>-942.5</v>
      </c>
      <c r="I133" s="316">
        <f t="shared" si="20"/>
        <v>0</v>
      </c>
      <c r="J133" s="316">
        <f t="shared" si="20"/>
        <v>0</v>
      </c>
      <c r="K133" s="316">
        <f t="shared" si="20"/>
        <v>0</v>
      </c>
    </row>
    <row r="134" spans="1:17" ht="38.25" hidden="1" customHeight="1">
      <c r="A134" s="155"/>
      <c r="B134" s="108" t="s">
        <v>86</v>
      </c>
      <c r="C134" s="109" t="s">
        <v>14</v>
      </c>
      <c r="D134" s="206">
        <v>13</v>
      </c>
      <c r="E134" s="109" t="s">
        <v>552</v>
      </c>
      <c r="F134" s="109" t="s">
        <v>57</v>
      </c>
      <c r="G134" s="315">
        <f t="shared" si="17"/>
        <v>-942.5</v>
      </c>
      <c r="H134" s="316">
        <f>H135</f>
        <v>-942.5</v>
      </c>
      <c r="I134" s="316">
        <f t="shared" si="20"/>
        <v>0</v>
      </c>
      <c r="J134" s="316">
        <f t="shared" si="20"/>
        <v>0</v>
      </c>
      <c r="K134" s="316">
        <f t="shared" si="20"/>
        <v>0</v>
      </c>
    </row>
    <row r="135" spans="1:17" ht="38.25" hidden="1" customHeight="1">
      <c r="A135" s="155"/>
      <c r="B135" s="108" t="s">
        <v>111</v>
      </c>
      <c r="C135" s="109" t="s">
        <v>14</v>
      </c>
      <c r="D135" s="206">
        <v>13</v>
      </c>
      <c r="E135" s="109" t="s">
        <v>552</v>
      </c>
      <c r="F135" s="109" t="s">
        <v>59</v>
      </c>
      <c r="G135" s="315">
        <f t="shared" si="17"/>
        <v>-942.5</v>
      </c>
      <c r="H135" s="316">
        <f>'приложение 8.5.'!I182</f>
        <v>-942.5</v>
      </c>
      <c r="I135" s="316">
        <f>'приложение 8.5.'!J182</f>
        <v>0</v>
      </c>
      <c r="J135" s="316">
        <f>'приложение 8.5.'!K182</f>
        <v>0</v>
      </c>
      <c r="K135" s="316">
        <f>'приложение 8.5.'!L182</f>
        <v>0</v>
      </c>
    </row>
    <row r="136" spans="1:17" s="150" customFormat="1" ht="25.5">
      <c r="A136" s="148"/>
      <c r="B136" s="116" t="s">
        <v>706</v>
      </c>
      <c r="C136" s="117" t="s">
        <v>14</v>
      </c>
      <c r="D136" s="117" t="s">
        <v>122</v>
      </c>
      <c r="E136" s="117" t="s">
        <v>707</v>
      </c>
      <c r="F136" s="117"/>
      <c r="G136" s="167">
        <f>SUM(H136:K136)</f>
        <v>1973.8000000000002</v>
      </c>
      <c r="H136" s="168">
        <f>H137</f>
        <v>1973.8000000000002</v>
      </c>
      <c r="I136" s="168">
        <f t="shared" ref="I136:K136" si="21">I137</f>
        <v>0</v>
      </c>
      <c r="J136" s="168">
        <f t="shared" si="21"/>
        <v>0</v>
      </c>
      <c r="K136" s="168">
        <f t="shared" si="21"/>
        <v>0</v>
      </c>
    </row>
    <row r="137" spans="1:17" s="150" customFormat="1" ht="25.5">
      <c r="A137" s="148"/>
      <c r="B137" s="116" t="s">
        <v>272</v>
      </c>
      <c r="C137" s="117" t="s">
        <v>14</v>
      </c>
      <c r="D137" s="117" t="s">
        <v>122</v>
      </c>
      <c r="E137" s="117" t="s">
        <v>708</v>
      </c>
      <c r="F137" s="117"/>
      <c r="G137" s="167">
        <f>SUBTOTAL(9,H137:K137)</f>
        <v>1973.8000000000002</v>
      </c>
      <c r="H137" s="168">
        <f>H138+H140</f>
        <v>1973.8000000000002</v>
      </c>
      <c r="I137" s="168">
        <f t="shared" ref="I137:K137" si="22">I140</f>
        <v>0</v>
      </c>
      <c r="J137" s="168">
        <f t="shared" si="22"/>
        <v>0</v>
      </c>
      <c r="K137" s="168">
        <f t="shared" si="22"/>
        <v>0</v>
      </c>
    </row>
    <row r="138" spans="1:17" s="224" customFormat="1" ht="38.25">
      <c r="A138" s="223"/>
      <c r="B138" s="217" t="s">
        <v>343</v>
      </c>
      <c r="C138" s="117" t="s">
        <v>14</v>
      </c>
      <c r="D138" s="117" t="s">
        <v>122</v>
      </c>
      <c r="E138" s="117" t="s">
        <v>708</v>
      </c>
      <c r="F138" s="146" t="s">
        <v>77</v>
      </c>
      <c r="G138" s="320">
        <f t="shared" ref="G138:G139" si="23">SUM(H138:K138)</f>
        <v>1862.6000000000001</v>
      </c>
      <c r="H138" s="321">
        <f>H139</f>
        <v>1862.6000000000001</v>
      </c>
      <c r="I138" s="321">
        <f>I139</f>
        <v>0</v>
      </c>
      <c r="J138" s="321">
        <f>J139</f>
        <v>0</v>
      </c>
      <c r="K138" s="321">
        <f>K139</f>
        <v>0</v>
      </c>
    </row>
    <row r="139" spans="1:17" s="224" customFormat="1">
      <c r="A139" s="223"/>
      <c r="B139" s="217" t="s">
        <v>35</v>
      </c>
      <c r="C139" s="117" t="s">
        <v>14</v>
      </c>
      <c r="D139" s="117" t="s">
        <v>122</v>
      </c>
      <c r="E139" s="117" t="s">
        <v>708</v>
      </c>
      <c r="F139" s="146" t="s">
        <v>78</v>
      </c>
      <c r="G139" s="320">
        <f t="shared" si="23"/>
        <v>1862.6000000000001</v>
      </c>
      <c r="H139" s="321">
        <f>'приложение 8.5.'!I187</f>
        <v>1862.6000000000001</v>
      </c>
      <c r="I139" s="321">
        <f>'приложение 8.5.'!J187</f>
        <v>0</v>
      </c>
      <c r="J139" s="321">
        <f>'приложение 8.5.'!K187</f>
        <v>0</v>
      </c>
      <c r="K139" s="321">
        <f>'приложение 8.5.'!L187</f>
        <v>0</v>
      </c>
    </row>
    <row r="140" spans="1:17" s="150" customFormat="1">
      <c r="A140" s="148"/>
      <c r="B140" s="203" t="s">
        <v>71</v>
      </c>
      <c r="C140" s="117" t="s">
        <v>14</v>
      </c>
      <c r="D140" s="117" t="s">
        <v>122</v>
      </c>
      <c r="E140" s="117" t="s">
        <v>708</v>
      </c>
      <c r="F140" s="117" t="s">
        <v>72</v>
      </c>
      <c r="G140" s="167">
        <f>SUM(H140:K140)</f>
        <v>111.2</v>
      </c>
      <c r="H140" s="168">
        <f>H141+H142</f>
        <v>111.2</v>
      </c>
      <c r="I140" s="168">
        <f t="shared" ref="I140:K140" si="24">I141+I142</f>
        <v>0</v>
      </c>
      <c r="J140" s="168">
        <f t="shared" si="24"/>
        <v>0</v>
      </c>
      <c r="K140" s="168">
        <f t="shared" si="24"/>
        <v>0</v>
      </c>
    </row>
    <row r="141" spans="1:17" s="150" customFormat="1">
      <c r="A141" s="148"/>
      <c r="B141" s="23" t="s">
        <v>715</v>
      </c>
      <c r="C141" s="117" t="s">
        <v>14</v>
      </c>
      <c r="D141" s="117" t="s">
        <v>122</v>
      </c>
      <c r="E141" s="3" t="s">
        <v>708</v>
      </c>
      <c r="F141" s="3" t="s">
        <v>716</v>
      </c>
      <c r="G141" s="167">
        <f>SUM(H141:K141)</f>
        <v>86.2</v>
      </c>
      <c r="H141" s="168">
        <f>'приложение 8.5.'!I190</f>
        <v>86.2</v>
      </c>
      <c r="I141" s="168">
        <f>'приложение 8.5.'!J190</f>
        <v>0</v>
      </c>
      <c r="J141" s="168">
        <f>'приложение 8.5.'!K190</f>
        <v>0</v>
      </c>
      <c r="K141" s="168">
        <f>'приложение 8.5.'!L190</f>
        <v>0</v>
      </c>
      <c r="M141" s="326"/>
      <c r="N141" s="326"/>
      <c r="O141" s="326"/>
      <c r="P141" s="326"/>
      <c r="Q141" s="326"/>
    </row>
    <row r="142" spans="1:17" s="150" customFormat="1" ht="25.5">
      <c r="A142" s="148"/>
      <c r="B142" s="203" t="s">
        <v>73</v>
      </c>
      <c r="C142" s="117" t="s">
        <v>14</v>
      </c>
      <c r="D142" s="117" t="s">
        <v>122</v>
      </c>
      <c r="E142" s="117" t="s">
        <v>708</v>
      </c>
      <c r="F142" s="117" t="s">
        <v>74</v>
      </c>
      <c r="G142" s="167">
        <f>SUM(H142:K142)</f>
        <v>25</v>
      </c>
      <c r="H142" s="168">
        <f>'приложение 8.5.'!I192</f>
        <v>25</v>
      </c>
      <c r="I142" s="168">
        <f>'приложение 8.5.'!J192</f>
        <v>0</v>
      </c>
      <c r="J142" s="168">
        <f>'приложение 8.5.'!K192</f>
        <v>0</v>
      </c>
      <c r="K142" s="168">
        <f>'приложение 8.5.'!L192</f>
        <v>0</v>
      </c>
    </row>
    <row r="143" spans="1:17" ht="25.5" customHeight="1">
      <c r="A143" s="207"/>
      <c r="B143" s="208" t="s">
        <v>2</v>
      </c>
      <c r="C143" s="209" t="s">
        <v>17</v>
      </c>
      <c r="D143" s="209" t="s">
        <v>15</v>
      </c>
      <c r="E143" s="209"/>
      <c r="F143" s="209"/>
      <c r="G143" s="315">
        <f t="shared" si="17"/>
        <v>-177.3</v>
      </c>
      <c r="H143" s="318">
        <f>H144+H155+H168</f>
        <v>-177.3</v>
      </c>
      <c r="I143" s="318">
        <f>I144+I155+I168</f>
        <v>0</v>
      </c>
      <c r="J143" s="318">
        <f>J144+J155+J168</f>
        <v>0</v>
      </c>
      <c r="K143" s="318">
        <f>K144+K155+K168</f>
        <v>0</v>
      </c>
    </row>
    <row r="144" spans="1:17">
      <c r="A144" s="190"/>
      <c r="B144" s="193" t="s">
        <v>128</v>
      </c>
      <c r="C144" s="111" t="s">
        <v>17</v>
      </c>
      <c r="D144" s="111" t="s">
        <v>18</v>
      </c>
      <c r="E144" s="111"/>
      <c r="F144" s="111"/>
      <c r="G144" s="315">
        <f t="shared" si="17"/>
        <v>0</v>
      </c>
      <c r="H144" s="315">
        <f>H145</f>
        <v>0</v>
      </c>
      <c r="I144" s="315">
        <f t="shared" ref="I144:K145" si="25">I145</f>
        <v>0</v>
      </c>
      <c r="J144" s="315">
        <f t="shared" si="25"/>
        <v>0</v>
      </c>
      <c r="K144" s="315">
        <f t="shared" si="25"/>
        <v>0</v>
      </c>
    </row>
    <row r="145" spans="1:11" ht="51">
      <c r="A145" s="190"/>
      <c r="B145" s="108" t="s">
        <v>98</v>
      </c>
      <c r="C145" s="109" t="s">
        <v>17</v>
      </c>
      <c r="D145" s="109" t="s">
        <v>18</v>
      </c>
      <c r="E145" s="115" t="s">
        <v>249</v>
      </c>
      <c r="F145" s="111"/>
      <c r="G145" s="315">
        <f t="shared" si="17"/>
        <v>0</v>
      </c>
      <c r="H145" s="316">
        <f>H146</f>
        <v>0</v>
      </c>
      <c r="I145" s="316">
        <f t="shared" si="25"/>
        <v>0</v>
      </c>
      <c r="J145" s="316">
        <f t="shared" si="25"/>
        <v>0</v>
      </c>
      <c r="K145" s="316">
        <f t="shared" si="25"/>
        <v>0</v>
      </c>
    </row>
    <row r="146" spans="1:11" ht="38.25">
      <c r="A146" s="190"/>
      <c r="B146" s="108" t="s">
        <v>250</v>
      </c>
      <c r="C146" s="109" t="s">
        <v>17</v>
      </c>
      <c r="D146" s="109" t="s">
        <v>18</v>
      </c>
      <c r="E146" s="115" t="s">
        <v>251</v>
      </c>
      <c r="F146" s="111"/>
      <c r="G146" s="315">
        <f t="shared" si="17"/>
        <v>0</v>
      </c>
      <c r="H146" s="316">
        <f>H147+H150</f>
        <v>0</v>
      </c>
      <c r="I146" s="316">
        <f>I147+I150</f>
        <v>0</v>
      </c>
      <c r="J146" s="316">
        <f>J147+J150</f>
        <v>0</v>
      </c>
      <c r="K146" s="316">
        <f>K147+K150</f>
        <v>0</v>
      </c>
    </row>
    <row r="147" spans="1:11" s="201" customFormat="1" ht="357">
      <c r="A147" s="210"/>
      <c r="B147" s="119" t="s">
        <v>466</v>
      </c>
      <c r="C147" s="117" t="s">
        <v>17</v>
      </c>
      <c r="D147" s="117" t="s">
        <v>18</v>
      </c>
      <c r="E147" s="139" t="s">
        <v>461</v>
      </c>
      <c r="F147" s="140"/>
      <c r="G147" s="167">
        <f>SUM(H147:K147)</f>
        <v>0</v>
      </c>
      <c r="H147" s="168">
        <f t="shared" ref="H147:K148" si="26">H148</f>
        <v>0</v>
      </c>
      <c r="I147" s="168">
        <f t="shared" si="26"/>
        <v>0</v>
      </c>
      <c r="J147" s="168">
        <f t="shared" si="26"/>
        <v>0</v>
      </c>
      <c r="K147" s="168">
        <f t="shared" si="26"/>
        <v>0</v>
      </c>
    </row>
    <row r="148" spans="1:11" s="150" customFormat="1" ht="89.25">
      <c r="A148" s="148"/>
      <c r="B148" s="116" t="s">
        <v>55</v>
      </c>
      <c r="C148" s="117" t="s">
        <v>17</v>
      </c>
      <c r="D148" s="117" t="s">
        <v>18</v>
      </c>
      <c r="E148" s="139" t="s">
        <v>461</v>
      </c>
      <c r="F148" s="117" t="s">
        <v>56</v>
      </c>
      <c r="G148" s="167">
        <f>SUM(H148:K148)</f>
        <v>0</v>
      </c>
      <c r="H148" s="168">
        <f t="shared" si="26"/>
        <v>0</v>
      </c>
      <c r="I148" s="168">
        <f t="shared" si="26"/>
        <v>0</v>
      </c>
      <c r="J148" s="168">
        <f t="shared" si="26"/>
        <v>0</v>
      </c>
      <c r="K148" s="168">
        <f t="shared" si="26"/>
        <v>0</v>
      </c>
    </row>
    <row r="149" spans="1:11" s="150" customFormat="1" ht="38.25">
      <c r="A149" s="148"/>
      <c r="B149" s="116" t="s">
        <v>104</v>
      </c>
      <c r="C149" s="117" t="s">
        <v>17</v>
      </c>
      <c r="D149" s="117" t="s">
        <v>18</v>
      </c>
      <c r="E149" s="139" t="s">
        <v>461</v>
      </c>
      <c r="F149" s="117" t="s">
        <v>105</v>
      </c>
      <c r="G149" s="167">
        <f>SUM(H149:K149)</f>
        <v>0</v>
      </c>
      <c r="H149" s="168">
        <f>'приложение 8.5.'!I200</f>
        <v>0</v>
      </c>
      <c r="I149" s="168">
        <f>'приложение 8.5.'!J200</f>
        <v>0</v>
      </c>
      <c r="J149" s="168">
        <f>'приложение 8.5.'!K200</f>
        <v>0</v>
      </c>
      <c r="K149" s="168">
        <f>'приложение 8.5.'!L200</f>
        <v>0</v>
      </c>
    </row>
    <row r="150" spans="1:11" ht="357">
      <c r="A150" s="190"/>
      <c r="B150" s="110" t="s">
        <v>467</v>
      </c>
      <c r="C150" s="109" t="s">
        <v>17</v>
      </c>
      <c r="D150" s="109" t="s">
        <v>18</v>
      </c>
      <c r="E150" s="115" t="s">
        <v>274</v>
      </c>
      <c r="F150" s="111"/>
      <c r="G150" s="315">
        <f t="shared" si="17"/>
        <v>0</v>
      </c>
      <c r="H150" s="316">
        <f>H151+H153</f>
        <v>0</v>
      </c>
      <c r="I150" s="316">
        <f>I151+I153</f>
        <v>0</v>
      </c>
      <c r="J150" s="316">
        <f>J151+J153</f>
        <v>0</v>
      </c>
      <c r="K150" s="316">
        <f>K151+K153</f>
        <v>0</v>
      </c>
    </row>
    <row r="151" spans="1:11" ht="89.25">
      <c r="A151" s="155"/>
      <c r="B151" s="108" t="s">
        <v>55</v>
      </c>
      <c r="C151" s="109" t="s">
        <v>17</v>
      </c>
      <c r="D151" s="109" t="s">
        <v>18</v>
      </c>
      <c r="E151" s="115" t="s">
        <v>274</v>
      </c>
      <c r="F151" s="109" t="s">
        <v>56</v>
      </c>
      <c r="G151" s="315">
        <f t="shared" si="17"/>
        <v>-125.99999999999999</v>
      </c>
      <c r="H151" s="316">
        <f>H152</f>
        <v>0</v>
      </c>
      <c r="I151" s="316">
        <f>I152</f>
        <v>-125.99999999999999</v>
      </c>
      <c r="J151" s="316">
        <f>J152</f>
        <v>0</v>
      </c>
      <c r="K151" s="316">
        <f>K152</f>
        <v>0</v>
      </c>
    </row>
    <row r="152" spans="1:11" ht="38.25">
      <c r="A152" s="155"/>
      <c r="B152" s="108" t="s">
        <v>104</v>
      </c>
      <c r="C152" s="109" t="s">
        <v>17</v>
      </c>
      <c r="D152" s="109" t="s">
        <v>18</v>
      </c>
      <c r="E152" s="115" t="s">
        <v>274</v>
      </c>
      <c r="F152" s="109" t="s">
        <v>105</v>
      </c>
      <c r="G152" s="315">
        <f t="shared" si="17"/>
        <v>-125.99999999999999</v>
      </c>
      <c r="H152" s="316">
        <f>'приложение 8.5.'!I206</f>
        <v>0</v>
      </c>
      <c r="I152" s="316">
        <f>'приложение 8.5.'!J206</f>
        <v>-125.99999999999999</v>
      </c>
      <c r="J152" s="316">
        <f>'приложение 8.5.'!K206</f>
        <v>0</v>
      </c>
      <c r="K152" s="316">
        <f>'приложение 8.5.'!L206</f>
        <v>0</v>
      </c>
    </row>
    <row r="153" spans="1:11" ht="38.25">
      <c r="A153" s="155"/>
      <c r="B153" s="108" t="s">
        <v>86</v>
      </c>
      <c r="C153" s="109" t="s">
        <v>17</v>
      </c>
      <c r="D153" s="109" t="s">
        <v>18</v>
      </c>
      <c r="E153" s="115" t="s">
        <v>274</v>
      </c>
      <c r="F153" s="109" t="s">
        <v>57</v>
      </c>
      <c r="G153" s="315">
        <f t="shared" si="17"/>
        <v>126</v>
      </c>
      <c r="H153" s="316">
        <f>H154</f>
        <v>0</v>
      </c>
      <c r="I153" s="316">
        <f>I154</f>
        <v>126</v>
      </c>
      <c r="J153" s="316">
        <f>J154</f>
        <v>0</v>
      </c>
      <c r="K153" s="316">
        <f>K154</f>
        <v>0</v>
      </c>
    </row>
    <row r="154" spans="1:11" ht="38.25">
      <c r="A154" s="155"/>
      <c r="B154" s="108" t="s">
        <v>111</v>
      </c>
      <c r="C154" s="109" t="s">
        <v>17</v>
      </c>
      <c r="D154" s="109" t="s">
        <v>18</v>
      </c>
      <c r="E154" s="115" t="s">
        <v>274</v>
      </c>
      <c r="F154" s="109" t="s">
        <v>59</v>
      </c>
      <c r="G154" s="315">
        <f t="shared" si="17"/>
        <v>126</v>
      </c>
      <c r="H154" s="316">
        <f>'приложение 8.5.'!I211</f>
        <v>0</v>
      </c>
      <c r="I154" s="316">
        <f>'приложение 8.5.'!J211</f>
        <v>126</v>
      </c>
      <c r="J154" s="316">
        <f>'приложение 8.5.'!K211</f>
        <v>0</v>
      </c>
      <c r="K154" s="316">
        <f>'приложение 8.5.'!L211</f>
        <v>0</v>
      </c>
    </row>
    <row r="155" spans="1:11" ht="51" hidden="1" customHeight="1">
      <c r="A155" s="194"/>
      <c r="B155" s="193" t="s">
        <v>275</v>
      </c>
      <c r="C155" s="111" t="s">
        <v>17</v>
      </c>
      <c r="D155" s="111" t="s">
        <v>21</v>
      </c>
      <c r="E155" s="111"/>
      <c r="F155" s="111"/>
      <c r="G155" s="315">
        <f t="shared" si="17"/>
        <v>0</v>
      </c>
      <c r="H155" s="315">
        <f>H156</f>
        <v>0</v>
      </c>
      <c r="I155" s="315">
        <f>I156</f>
        <v>0</v>
      </c>
      <c r="J155" s="315">
        <f>J156</f>
        <v>0</v>
      </c>
      <c r="K155" s="315">
        <f>K156</f>
        <v>0</v>
      </c>
    </row>
    <row r="156" spans="1:11" ht="76.5" hidden="1" customHeight="1">
      <c r="A156" s="155"/>
      <c r="B156" s="108" t="s">
        <v>93</v>
      </c>
      <c r="C156" s="109" t="s">
        <v>17</v>
      </c>
      <c r="D156" s="109" t="s">
        <v>21</v>
      </c>
      <c r="E156" s="109" t="s">
        <v>276</v>
      </c>
      <c r="F156" s="109"/>
      <c r="G156" s="315">
        <f t="shared" si="17"/>
        <v>0</v>
      </c>
      <c r="H156" s="316">
        <f>H157</f>
        <v>0</v>
      </c>
      <c r="I156" s="316">
        <f t="shared" ref="I156:K157" si="27">I157</f>
        <v>0</v>
      </c>
      <c r="J156" s="316">
        <f t="shared" si="27"/>
        <v>0</v>
      </c>
      <c r="K156" s="316">
        <f t="shared" si="27"/>
        <v>0</v>
      </c>
    </row>
    <row r="157" spans="1:11" ht="63.75" hidden="1" customHeight="1">
      <c r="A157" s="155"/>
      <c r="B157" s="108" t="s">
        <v>277</v>
      </c>
      <c r="C157" s="109" t="s">
        <v>17</v>
      </c>
      <c r="D157" s="109" t="s">
        <v>21</v>
      </c>
      <c r="E157" s="109" t="s">
        <v>278</v>
      </c>
      <c r="F157" s="109"/>
      <c r="G157" s="315">
        <f t="shared" si="17"/>
        <v>0</v>
      </c>
      <c r="H157" s="316">
        <f>H158+H165</f>
        <v>0</v>
      </c>
      <c r="I157" s="316">
        <f t="shared" si="27"/>
        <v>0</v>
      </c>
      <c r="J157" s="316">
        <f t="shared" si="27"/>
        <v>0</v>
      </c>
      <c r="K157" s="316">
        <f t="shared" si="27"/>
        <v>0</v>
      </c>
    </row>
    <row r="158" spans="1:11" ht="38.25" hidden="1" customHeight="1">
      <c r="A158" s="155"/>
      <c r="B158" s="108" t="s">
        <v>200</v>
      </c>
      <c r="C158" s="109" t="s">
        <v>17</v>
      </c>
      <c r="D158" s="109" t="s">
        <v>21</v>
      </c>
      <c r="E158" s="109" t="s">
        <v>279</v>
      </c>
      <c r="F158" s="109"/>
      <c r="G158" s="315">
        <f t="shared" si="17"/>
        <v>0</v>
      </c>
      <c r="H158" s="316">
        <f>H159+H161+H163</f>
        <v>0</v>
      </c>
      <c r="I158" s="316">
        <f>I159+I161+I163</f>
        <v>0</v>
      </c>
      <c r="J158" s="316">
        <f>J159+J161+J163</f>
        <v>0</v>
      </c>
      <c r="K158" s="316">
        <f>K159+K161+K163</f>
        <v>0</v>
      </c>
    </row>
    <row r="159" spans="1:11" ht="89.25" hidden="1" customHeight="1">
      <c r="A159" s="155"/>
      <c r="B159" s="108" t="s">
        <v>55</v>
      </c>
      <c r="C159" s="109" t="s">
        <v>17</v>
      </c>
      <c r="D159" s="109" t="s">
        <v>21</v>
      </c>
      <c r="E159" s="109" t="s">
        <v>279</v>
      </c>
      <c r="F159" s="109" t="s">
        <v>56</v>
      </c>
      <c r="G159" s="315">
        <f t="shared" si="17"/>
        <v>0</v>
      </c>
      <c r="H159" s="316">
        <f>H160</f>
        <v>0</v>
      </c>
      <c r="I159" s="316">
        <f>I160</f>
        <v>0</v>
      </c>
      <c r="J159" s="316">
        <f>J160</f>
        <v>0</v>
      </c>
      <c r="K159" s="316">
        <f>K160</f>
        <v>0</v>
      </c>
    </row>
    <row r="160" spans="1:11" ht="25.5" hidden="1" customHeight="1">
      <c r="A160" s="155"/>
      <c r="B160" s="108" t="s">
        <v>67</v>
      </c>
      <c r="C160" s="109" t="s">
        <v>17</v>
      </c>
      <c r="D160" s="109" t="s">
        <v>21</v>
      </c>
      <c r="E160" s="109" t="s">
        <v>279</v>
      </c>
      <c r="F160" s="109" t="s">
        <v>68</v>
      </c>
      <c r="G160" s="315">
        <f t="shared" si="17"/>
        <v>0</v>
      </c>
      <c r="H160" s="316">
        <f>'приложение 8.5.'!I219</f>
        <v>0</v>
      </c>
      <c r="I160" s="316">
        <f>'приложение 8.5.'!J219</f>
        <v>0</v>
      </c>
      <c r="J160" s="316">
        <f>'приложение 8.5.'!K219</f>
        <v>0</v>
      </c>
      <c r="K160" s="316">
        <f>'приложение 8.5.'!L219</f>
        <v>0</v>
      </c>
    </row>
    <row r="161" spans="1:11" ht="38.25" hidden="1" customHeight="1">
      <c r="A161" s="155"/>
      <c r="B161" s="108" t="s">
        <v>86</v>
      </c>
      <c r="C161" s="109" t="s">
        <v>17</v>
      </c>
      <c r="D161" s="109" t="s">
        <v>21</v>
      </c>
      <c r="E161" s="109" t="s">
        <v>279</v>
      </c>
      <c r="F161" s="109" t="s">
        <v>57</v>
      </c>
      <c r="G161" s="315">
        <f t="shared" si="17"/>
        <v>0</v>
      </c>
      <c r="H161" s="316">
        <f>H162</f>
        <v>0</v>
      </c>
      <c r="I161" s="316">
        <f>I162</f>
        <v>0</v>
      </c>
      <c r="J161" s="316">
        <f>J162</f>
        <v>0</v>
      </c>
      <c r="K161" s="316">
        <f>K162</f>
        <v>0</v>
      </c>
    </row>
    <row r="162" spans="1:11" ht="38.25" hidden="1" customHeight="1">
      <c r="A162" s="155"/>
      <c r="B162" s="108" t="s">
        <v>111</v>
      </c>
      <c r="C162" s="109" t="s">
        <v>17</v>
      </c>
      <c r="D162" s="109" t="s">
        <v>21</v>
      </c>
      <c r="E162" s="109" t="s">
        <v>279</v>
      </c>
      <c r="F162" s="109" t="s">
        <v>59</v>
      </c>
      <c r="G162" s="315">
        <f t="shared" si="17"/>
        <v>0</v>
      </c>
      <c r="H162" s="316">
        <f>'приложение 8.5.'!I224</f>
        <v>0</v>
      </c>
      <c r="I162" s="316">
        <f>'приложение 8.5.'!J224</f>
        <v>0</v>
      </c>
      <c r="J162" s="316">
        <f>'приложение 8.5.'!K224</f>
        <v>0</v>
      </c>
      <c r="K162" s="316">
        <f>'приложение 8.5.'!L224</f>
        <v>0</v>
      </c>
    </row>
    <row r="163" spans="1:11" ht="12.75" hidden="1" customHeight="1">
      <c r="A163" s="155"/>
      <c r="B163" s="112" t="s">
        <v>71</v>
      </c>
      <c r="C163" s="109" t="s">
        <v>17</v>
      </c>
      <c r="D163" s="109" t="s">
        <v>21</v>
      </c>
      <c r="E163" s="109" t="s">
        <v>279</v>
      </c>
      <c r="F163" s="109" t="s">
        <v>72</v>
      </c>
      <c r="G163" s="315">
        <f t="shared" si="17"/>
        <v>0</v>
      </c>
      <c r="H163" s="316">
        <f>H164</f>
        <v>0</v>
      </c>
      <c r="I163" s="316">
        <f>I164</f>
        <v>0</v>
      </c>
      <c r="J163" s="316">
        <f>J164</f>
        <v>0</v>
      </c>
      <c r="K163" s="316">
        <f>K164</f>
        <v>0</v>
      </c>
    </row>
    <row r="164" spans="1:11" ht="25.5" hidden="1" customHeight="1">
      <c r="A164" s="155"/>
      <c r="B164" s="112" t="s">
        <v>73</v>
      </c>
      <c r="C164" s="109" t="s">
        <v>17</v>
      </c>
      <c r="D164" s="109" t="s">
        <v>21</v>
      </c>
      <c r="E164" s="109" t="s">
        <v>279</v>
      </c>
      <c r="F164" s="109" t="s">
        <v>74</v>
      </c>
      <c r="G164" s="315">
        <f t="shared" si="17"/>
        <v>0</v>
      </c>
      <c r="H164" s="316">
        <f>'приложение 8.5.'!I228</f>
        <v>0</v>
      </c>
      <c r="I164" s="316">
        <f>'приложение 8.5.'!J228</f>
        <v>0</v>
      </c>
      <c r="J164" s="316">
        <f>'приложение 8.5.'!K228</f>
        <v>0</v>
      </c>
      <c r="K164" s="316">
        <f>'приложение 8.5.'!L228</f>
        <v>0</v>
      </c>
    </row>
    <row r="165" spans="1:11" ht="25.5" hidden="1" customHeight="1">
      <c r="A165" s="155"/>
      <c r="B165" s="108" t="s">
        <v>216</v>
      </c>
      <c r="C165" s="109" t="s">
        <v>17</v>
      </c>
      <c r="D165" s="109" t="s">
        <v>21</v>
      </c>
      <c r="E165" s="109" t="s">
        <v>553</v>
      </c>
      <c r="F165" s="109"/>
      <c r="G165" s="315">
        <f t="shared" si="17"/>
        <v>0</v>
      </c>
      <c r="H165" s="316">
        <f>H166</f>
        <v>0</v>
      </c>
      <c r="I165" s="316">
        <f t="shared" ref="I165:K166" si="28">I166</f>
        <v>0</v>
      </c>
      <c r="J165" s="316">
        <f t="shared" si="28"/>
        <v>0</v>
      </c>
      <c r="K165" s="316">
        <f t="shared" si="28"/>
        <v>0</v>
      </c>
    </row>
    <row r="166" spans="1:11" ht="38.25" hidden="1" customHeight="1">
      <c r="A166" s="155"/>
      <c r="B166" s="108" t="s">
        <v>86</v>
      </c>
      <c r="C166" s="109" t="s">
        <v>17</v>
      </c>
      <c r="D166" s="109" t="s">
        <v>21</v>
      </c>
      <c r="E166" s="109" t="s">
        <v>553</v>
      </c>
      <c r="F166" s="109" t="s">
        <v>57</v>
      </c>
      <c r="G166" s="315">
        <f t="shared" si="17"/>
        <v>0</v>
      </c>
      <c r="H166" s="316">
        <f>H167</f>
        <v>0</v>
      </c>
      <c r="I166" s="316">
        <f t="shared" si="28"/>
        <v>0</v>
      </c>
      <c r="J166" s="316">
        <f t="shared" si="28"/>
        <v>0</v>
      </c>
      <c r="K166" s="316">
        <f t="shared" si="28"/>
        <v>0</v>
      </c>
    </row>
    <row r="167" spans="1:11" ht="38.25" hidden="1" customHeight="1">
      <c r="A167" s="155"/>
      <c r="B167" s="108" t="s">
        <v>111</v>
      </c>
      <c r="C167" s="109" t="s">
        <v>17</v>
      </c>
      <c r="D167" s="109" t="s">
        <v>21</v>
      </c>
      <c r="E167" s="109" t="s">
        <v>553</v>
      </c>
      <c r="F167" s="109" t="s">
        <v>59</v>
      </c>
      <c r="G167" s="315">
        <f t="shared" si="17"/>
        <v>0</v>
      </c>
      <c r="H167" s="316">
        <f>'приложение 8.5.'!I233</f>
        <v>0</v>
      </c>
      <c r="I167" s="316">
        <f>'приложение 8.5.'!J233</f>
        <v>0</v>
      </c>
      <c r="J167" s="316">
        <f>'приложение 8.5.'!K233</f>
        <v>0</v>
      </c>
      <c r="K167" s="316">
        <f>'приложение 8.5.'!L233</f>
        <v>0</v>
      </c>
    </row>
    <row r="168" spans="1:11" ht="38.25" customHeight="1">
      <c r="A168" s="194"/>
      <c r="B168" s="193" t="s">
        <v>45</v>
      </c>
      <c r="C168" s="111" t="s">
        <v>17</v>
      </c>
      <c r="D168" s="111" t="s">
        <v>39</v>
      </c>
      <c r="E168" s="111"/>
      <c r="F168" s="111"/>
      <c r="G168" s="315">
        <f t="shared" si="17"/>
        <v>-177.3</v>
      </c>
      <c r="H168" s="315">
        <f>H169+H207</f>
        <v>-177.3</v>
      </c>
      <c r="I168" s="315">
        <f>I169+I207</f>
        <v>0</v>
      </c>
      <c r="J168" s="315">
        <f>J169+J207</f>
        <v>0</v>
      </c>
      <c r="K168" s="315">
        <f>K169+K207</f>
        <v>0</v>
      </c>
    </row>
    <row r="169" spans="1:11" ht="51" customHeight="1">
      <c r="A169" s="155"/>
      <c r="B169" s="108" t="s">
        <v>127</v>
      </c>
      <c r="C169" s="109" t="s">
        <v>17</v>
      </c>
      <c r="D169" s="109" t="s">
        <v>39</v>
      </c>
      <c r="E169" s="109" t="s">
        <v>263</v>
      </c>
      <c r="F169" s="109"/>
      <c r="G169" s="315">
        <f t="shared" si="17"/>
        <v>0</v>
      </c>
      <c r="H169" s="316">
        <f>H170+H195+H200</f>
        <v>0</v>
      </c>
      <c r="I169" s="316">
        <f>I170+I195</f>
        <v>0</v>
      </c>
      <c r="J169" s="316">
        <f>J170+J195</f>
        <v>0</v>
      </c>
      <c r="K169" s="316">
        <f>K170+K195</f>
        <v>0</v>
      </c>
    </row>
    <row r="170" spans="1:11" ht="25.5">
      <c r="A170" s="152"/>
      <c r="B170" s="108" t="s">
        <v>264</v>
      </c>
      <c r="C170" s="109" t="s">
        <v>17</v>
      </c>
      <c r="D170" s="109" t="s">
        <v>39</v>
      </c>
      <c r="E170" s="109" t="s">
        <v>265</v>
      </c>
      <c r="F170" s="109"/>
      <c r="G170" s="315">
        <f t="shared" si="17"/>
        <v>0</v>
      </c>
      <c r="H170" s="316">
        <f>H171+H176+H181+H184+H187+H190</f>
        <v>0</v>
      </c>
      <c r="I170" s="316">
        <f>I171+I176+I181+I184+I187+I190</f>
        <v>0</v>
      </c>
      <c r="J170" s="316">
        <f>J171+J176+J181+J184+J187+J190</f>
        <v>0</v>
      </c>
      <c r="K170" s="316">
        <f>K171+K176+K181+K184+K187+K190</f>
        <v>0</v>
      </c>
    </row>
    <row r="171" spans="1:11" ht="204">
      <c r="A171" s="152"/>
      <c r="B171" s="110" t="s">
        <v>468</v>
      </c>
      <c r="C171" s="109" t="s">
        <v>17</v>
      </c>
      <c r="D171" s="109" t="s">
        <v>39</v>
      </c>
      <c r="E171" s="109" t="s">
        <v>280</v>
      </c>
      <c r="F171" s="109"/>
      <c r="G171" s="315">
        <f t="shared" si="17"/>
        <v>0</v>
      </c>
      <c r="H171" s="316">
        <f>H172</f>
        <v>0</v>
      </c>
      <c r="I171" s="316">
        <f t="shared" ref="I171:K172" si="29">I172</f>
        <v>0</v>
      </c>
      <c r="J171" s="316">
        <f>J172+J174</f>
        <v>0</v>
      </c>
      <c r="K171" s="316">
        <f>K172+K174</f>
        <v>0</v>
      </c>
    </row>
    <row r="172" spans="1:11" ht="89.25">
      <c r="A172" s="155"/>
      <c r="B172" s="108" t="s">
        <v>55</v>
      </c>
      <c r="C172" s="109" t="s">
        <v>17</v>
      </c>
      <c r="D172" s="109" t="s">
        <v>39</v>
      </c>
      <c r="E172" s="109" t="s">
        <v>280</v>
      </c>
      <c r="F172" s="109" t="s">
        <v>56</v>
      </c>
      <c r="G172" s="315">
        <f t="shared" si="17"/>
        <v>-1.6</v>
      </c>
      <c r="H172" s="316">
        <f>H173</f>
        <v>0</v>
      </c>
      <c r="I172" s="316">
        <f t="shared" si="29"/>
        <v>0</v>
      </c>
      <c r="J172" s="316">
        <f t="shared" si="29"/>
        <v>-1.6</v>
      </c>
      <c r="K172" s="316">
        <f t="shared" si="29"/>
        <v>0</v>
      </c>
    </row>
    <row r="173" spans="1:11" ht="38.25">
      <c r="A173" s="155"/>
      <c r="B173" s="108" t="s">
        <v>104</v>
      </c>
      <c r="C173" s="109" t="s">
        <v>17</v>
      </c>
      <c r="D173" s="109" t="s">
        <v>39</v>
      </c>
      <c r="E173" s="109" t="s">
        <v>280</v>
      </c>
      <c r="F173" s="109" t="s">
        <v>105</v>
      </c>
      <c r="G173" s="315">
        <f t="shared" si="17"/>
        <v>-1.6</v>
      </c>
      <c r="H173" s="316">
        <f>'приложение 8.5.'!I240</f>
        <v>0</v>
      </c>
      <c r="I173" s="316">
        <f>'приложение 8.5.'!J240</f>
        <v>0</v>
      </c>
      <c r="J173" s="316">
        <f>'приложение 8.5.'!K240</f>
        <v>-1.6</v>
      </c>
      <c r="K173" s="316">
        <f>'приложение 8.5.'!L240</f>
        <v>0</v>
      </c>
    </row>
    <row r="174" spans="1:11" s="150" customFormat="1" ht="38.25">
      <c r="A174" s="148"/>
      <c r="B174" s="116" t="s">
        <v>86</v>
      </c>
      <c r="C174" s="117" t="s">
        <v>17</v>
      </c>
      <c r="D174" s="117" t="s">
        <v>39</v>
      </c>
      <c r="E174" s="117" t="s">
        <v>280</v>
      </c>
      <c r="F174" s="117" t="s">
        <v>57</v>
      </c>
      <c r="G174" s="167">
        <f>SUM(H174:K174)</f>
        <v>1.6</v>
      </c>
      <c r="H174" s="168">
        <f>H175</f>
        <v>0</v>
      </c>
      <c r="I174" s="168">
        <f>I175</f>
        <v>0</v>
      </c>
      <c r="J174" s="168">
        <f>J175</f>
        <v>1.6</v>
      </c>
      <c r="K174" s="168">
        <f>K175</f>
        <v>0</v>
      </c>
    </row>
    <row r="175" spans="1:11" s="150" customFormat="1" ht="38.25">
      <c r="A175" s="148"/>
      <c r="B175" s="116" t="s">
        <v>111</v>
      </c>
      <c r="C175" s="117" t="s">
        <v>17</v>
      </c>
      <c r="D175" s="117" t="s">
        <v>39</v>
      </c>
      <c r="E175" s="117" t="s">
        <v>280</v>
      </c>
      <c r="F175" s="117" t="s">
        <v>59</v>
      </c>
      <c r="G175" s="167">
        <f>SUM(H175:K175)</f>
        <v>1.6</v>
      </c>
      <c r="H175" s="168">
        <f>I176</f>
        <v>0</v>
      </c>
      <c r="I175" s="168">
        <f>J176</f>
        <v>0</v>
      </c>
      <c r="J175" s="168">
        <f>'приложение 8.5.'!K243</f>
        <v>1.6</v>
      </c>
      <c r="K175" s="168">
        <f>L176</f>
        <v>0</v>
      </c>
    </row>
    <row r="176" spans="1:11" ht="229.5">
      <c r="A176" s="155"/>
      <c r="B176" s="110" t="s">
        <v>469</v>
      </c>
      <c r="C176" s="109" t="s">
        <v>17</v>
      </c>
      <c r="D176" s="109" t="s">
        <v>39</v>
      </c>
      <c r="E176" s="109" t="s">
        <v>281</v>
      </c>
      <c r="F176" s="109"/>
      <c r="G176" s="315">
        <f t="shared" si="17"/>
        <v>0</v>
      </c>
      <c r="H176" s="316">
        <f>H177+H179</f>
        <v>0</v>
      </c>
      <c r="I176" s="316">
        <f t="shared" ref="I176:K177" si="30">I177</f>
        <v>0</v>
      </c>
      <c r="J176" s="316">
        <f t="shared" si="30"/>
        <v>0</v>
      </c>
      <c r="K176" s="316">
        <f t="shared" si="30"/>
        <v>0</v>
      </c>
    </row>
    <row r="177" spans="1:11" ht="89.25">
      <c r="A177" s="155"/>
      <c r="B177" s="108" t="s">
        <v>55</v>
      </c>
      <c r="C177" s="109" t="s">
        <v>17</v>
      </c>
      <c r="D177" s="109" t="s">
        <v>39</v>
      </c>
      <c r="E177" s="109" t="s">
        <v>281</v>
      </c>
      <c r="F177" s="109" t="s">
        <v>56</v>
      </c>
      <c r="G177" s="315">
        <f t="shared" si="17"/>
        <v>-0.7</v>
      </c>
      <c r="H177" s="316">
        <f>H178</f>
        <v>-0.7</v>
      </c>
      <c r="I177" s="316">
        <f t="shared" si="30"/>
        <v>0</v>
      </c>
      <c r="J177" s="316">
        <f t="shared" si="30"/>
        <v>0</v>
      </c>
      <c r="K177" s="316">
        <f t="shared" si="30"/>
        <v>0</v>
      </c>
    </row>
    <row r="178" spans="1:11" ht="38.25">
      <c r="A178" s="155"/>
      <c r="B178" s="108" t="s">
        <v>104</v>
      </c>
      <c r="C178" s="109" t="s">
        <v>17</v>
      </c>
      <c r="D178" s="109" t="s">
        <v>39</v>
      </c>
      <c r="E178" s="109" t="s">
        <v>281</v>
      </c>
      <c r="F178" s="109" t="s">
        <v>105</v>
      </c>
      <c r="G178" s="315">
        <f t="shared" si="17"/>
        <v>-0.7</v>
      </c>
      <c r="H178" s="316">
        <f>'приложение 8.5.'!I247</f>
        <v>-0.7</v>
      </c>
      <c r="I178" s="316">
        <f>'приложение 8.5.'!J247</f>
        <v>0</v>
      </c>
      <c r="J178" s="316">
        <f>'приложение 8.5.'!K247</f>
        <v>0</v>
      </c>
      <c r="K178" s="316">
        <f>'приложение 8.5.'!L247</f>
        <v>0</v>
      </c>
    </row>
    <row r="179" spans="1:11" s="150" customFormat="1" ht="38.25">
      <c r="A179" s="148"/>
      <c r="B179" s="116" t="s">
        <v>86</v>
      </c>
      <c r="C179" s="117" t="s">
        <v>17</v>
      </c>
      <c r="D179" s="117" t="s">
        <v>39</v>
      </c>
      <c r="E179" s="117" t="s">
        <v>281</v>
      </c>
      <c r="F179" s="117" t="s">
        <v>57</v>
      </c>
      <c r="G179" s="167">
        <f>SUM(H179:K179)</f>
        <v>0.7</v>
      </c>
      <c r="H179" s="168">
        <f>H180</f>
        <v>0.7</v>
      </c>
      <c r="I179" s="168">
        <f>I180</f>
        <v>0</v>
      </c>
      <c r="J179" s="168">
        <f>J180</f>
        <v>0</v>
      </c>
      <c r="K179" s="168">
        <f>K180</f>
        <v>0</v>
      </c>
    </row>
    <row r="180" spans="1:11" s="150" customFormat="1" ht="38.25">
      <c r="A180" s="148"/>
      <c r="B180" s="116" t="s">
        <v>111</v>
      </c>
      <c r="C180" s="117" t="s">
        <v>17</v>
      </c>
      <c r="D180" s="117" t="s">
        <v>39</v>
      </c>
      <c r="E180" s="117" t="s">
        <v>281</v>
      </c>
      <c r="F180" s="117" t="s">
        <v>59</v>
      </c>
      <c r="G180" s="167">
        <f>SUM(H180:K180)</f>
        <v>0.7</v>
      </c>
      <c r="H180" s="168">
        <f>'приложение 8.5.'!I250</f>
        <v>0.7</v>
      </c>
      <c r="I180" s="168">
        <f>'приложение 8.5.'!J250</f>
        <v>0</v>
      </c>
      <c r="J180" s="168">
        <f>'приложение 8.5.'!K250</f>
        <v>0</v>
      </c>
      <c r="K180" s="168">
        <f>'приложение 8.5.'!L250</f>
        <v>0</v>
      </c>
    </row>
    <row r="181" spans="1:11" s="150" customFormat="1" ht="76.5" hidden="1">
      <c r="A181" s="148"/>
      <c r="B181" s="11" t="s">
        <v>684</v>
      </c>
      <c r="C181" s="117" t="s">
        <v>17</v>
      </c>
      <c r="D181" s="117" t="s">
        <v>39</v>
      </c>
      <c r="E181" s="117" t="s">
        <v>685</v>
      </c>
      <c r="F181" s="117"/>
      <c r="G181" s="167">
        <f>SUM(H181:K181)</f>
        <v>0</v>
      </c>
      <c r="H181" s="168">
        <f t="shared" ref="H181:K182" si="31">H182</f>
        <v>0</v>
      </c>
      <c r="I181" s="168">
        <f t="shared" si="31"/>
        <v>0</v>
      </c>
      <c r="J181" s="168">
        <f t="shared" si="31"/>
        <v>0</v>
      </c>
      <c r="K181" s="168">
        <f t="shared" si="31"/>
        <v>0</v>
      </c>
    </row>
    <row r="182" spans="1:11" s="150" customFormat="1" ht="89.25" hidden="1">
      <c r="A182" s="148"/>
      <c r="B182" s="116" t="s">
        <v>55</v>
      </c>
      <c r="C182" s="117" t="s">
        <v>17</v>
      </c>
      <c r="D182" s="117" t="s">
        <v>39</v>
      </c>
      <c r="E182" s="117" t="s">
        <v>685</v>
      </c>
      <c r="F182" s="117" t="s">
        <v>56</v>
      </c>
      <c r="G182" s="167">
        <f>SUM(H182:K182)</f>
        <v>0</v>
      </c>
      <c r="H182" s="168">
        <f t="shared" si="31"/>
        <v>0</v>
      </c>
      <c r="I182" s="168">
        <f t="shared" si="31"/>
        <v>0</v>
      </c>
      <c r="J182" s="168">
        <f t="shared" si="31"/>
        <v>0</v>
      </c>
      <c r="K182" s="168">
        <f t="shared" si="31"/>
        <v>0</v>
      </c>
    </row>
    <row r="183" spans="1:11" s="150" customFormat="1" ht="38.25" hidden="1">
      <c r="A183" s="148"/>
      <c r="B183" s="116" t="s">
        <v>104</v>
      </c>
      <c r="C183" s="117" t="s">
        <v>17</v>
      </c>
      <c r="D183" s="117" t="s">
        <v>39</v>
      </c>
      <c r="E183" s="117" t="s">
        <v>685</v>
      </c>
      <c r="F183" s="117" t="s">
        <v>105</v>
      </c>
      <c r="G183" s="167">
        <f>SUM(H183:K183)</f>
        <v>0</v>
      </c>
      <c r="H183" s="168">
        <f>'приложение 8.5.'!I254</f>
        <v>0</v>
      </c>
      <c r="I183" s="168">
        <f>'приложение 8.5.'!J254</f>
        <v>0</v>
      </c>
      <c r="J183" s="168">
        <f>'приложение 8.5.'!K254</f>
        <v>0</v>
      </c>
      <c r="K183" s="168">
        <f>'приложение 8.5.'!L254</f>
        <v>0</v>
      </c>
    </row>
    <row r="184" spans="1:11" ht="293.25" hidden="1">
      <c r="A184" s="155"/>
      <c r="B184" s="108" t="s">
        <v>470</v>
      </c>
      <c r="C184" s="109" t="s">
        <v>17</v>
      </c>
      <c r="D184" s="109" t="s">
        <v>39</v>
      </c>
      <c r="E184" s="109" t="s">
        <v>282</v>
      </c>
      <c r="F184" s="109"/>
      <c r="G184" s="315">
        <f t="shared" si="17"/>
        <v>0</v>
      </c>
      <c r="H184" s="316">
        <f>H185</f>
        <v>0</v>
      </c>
      <c r="I184" s="316">
        <f t="shared" ref="I184:K185" si="32">I185</f>
        <v>0</v>
      </c>
      <c r="J184" s="316">
        <f t="shared" si="32"/>
        <v>0</v>
      </c>
      <c r="K184" s="316">
        <f t="shared" si="32"/>
        <v>0</v>
      </c>
    </row>
    <row r="185" spans="1:11" ht="38.25" hidden="1">
      <c r="A185" s="155"/>
      <c r="B185" s="108" t="s">
        <v>86</v>
      </c>
      <c r="C185" s="109" t="s">
        <v>17</v>
      </c>
      <c r="D185" s="109" t="s">
        <v>39</v>
      </c>
      <c r="E185" s="109" t="s">
        <v>282</v>
      </c>
      <c r="F185" s="109" t="s">
        <v>57</v>
      </c>
      <c r="G185" s="315">
        <f t="shared" si="17"/>
        <v>0</v>
      </c>
      <c r="H185" s="316">
        <f>H186</f>
        <v>0</v>
      </c>
      <c r="I185" s="316">
        <f t="shared" si="32"/>
        <v>0</v>
      </c>
      <c r="J185" s="316">
        <f t="shared" si="32"/>
        <v>0</v>
      </c>
      <c r="K185" s="316">
        <f t="shared" si="32"/>
        <v>0</v>
      </c>
    </row>
    <row r="186" spans="1:11" ht="38.25" hidden="1">
      <c r="A186" s="155"/>
      <c r="B186" s="108" t="s">
        <v>111</v>
      </c>
      <c r="C186" s="109" t="s">
        <v>17</v>
      </c>
      <c r="D186" s="109" t="s">
        <v>39</v>
      </c>
      <c r="E186" s="109" t="s">
        <v>282</v>
      </c>
      <c r="F186" s="109" t="s">
        <v>59</v>
      </c>
      <c r="G186" s="315">
        <f t="shared" si="17"/>
        <v>0</v>
      </c>
      <c r="H186" s="316">
        <f>'приложение 8.5.'!I258</f>
        <v>0</v>
      </c>
      <c r="I186" s="316">
        <f>'приложение 8.5.'!J258</f>
        <v>0</v>
      </c>
      <c r="J186" s="316">
        <f>'приложение 8.5.'!K258</f>
        <v>0</v>
      </c>
      <c r="K186" s="316">
        <f>'приложение 8.5.'!L258</f>
        <v>0</v>
      </c>
    </row>
    <row r="187" spans="1:11" ht="306" hidden="1">
      <c r="A187" s="152"/>
      <c r="B187" s="108" t="s">
        <v>471</v>
      </c>
      <c r="C187" s="109" t="s">
        <v>17</v>
      </c>
      <c r="D187" s="109" t="s">
        <v>39</v>
      </c>
      <c r="E187" s="109" t="s">
        <v>283</v>
      </c>
      <c r="F187" s="109"/>
      <c r="G187" s="315">
        <f t="shared" si="17"/>
        <v>0</v>
      </c>
      <c r="H187" s="316">
        <f>H188</f>
        <v>0</v>
      </c>
      <c r="I187" s="316">
        <f t="shared" ref="I187:K188" si="33">I188</f>
        <v>0</v>
      </c>
      <c r="J187" s="316">
        <f t="shared" si="33"/>
        <v>0</v>
      </c>
      <c r="K187" s="316">
        <f t="shared" si="33"/>
        <v>0</v>
      </c>
    </row>
    <row r="188" spans="1:11" ht="38.25" hidden="1">
      <c r="A188" s="155"/>
      <c r="B188" s="108" t="s">
        <v>86</v>
      </c>
      <c r="C188" s="109" t="s">
        <v>17</v>
      </c>
      <c r="D188" s="109" t="s">
        <v>39</v>
      </c>
      <c r="E188" s="109" t="s">
        <v>283</v>
      </c>
      <c r="F188" s="109" t="s">
        <v>57</v>
      </c>
      <c r="G188" s="315">
        <f t="shared" si="17"/>
        <v>0</v>
      </c>
      <c r="H188" s="316">
        <f>H189</f>
        <v>0</v>
      </c>
      <c r="I188" s="316">
        <f t="shared" si="33"/>
        <v>0</v>
      </c>
      <c r="J188" s="316">
        <f t="shared" si="33"/>
        <v>0</v>
      </c>
      <c r="K188" s="316">
        <f t="shared" si="33"/>
        <v>0</v>
      </c>
    </row>
    <row r="189" spans="1:11" ht="38.25" hidden="1">
      <c r="A189" s="155"/>
      <c r="B189" s="108" t="s">
        <v>111</v>
      </c>
      <c r="C189" s="109" t="s">
        <v>17</v>
      </c>
      <c r="D189" s="109" t="s">
        <v>39</v>
      </c>
      <c r="E189" s="109" t="s">
        <v>283</v>
      </c>
      <c r="F189" s="109" t="s">
        <v>59</v>
      </c>
      <c r="G189" s="315">
        <f t="shared" si="17"/>
        <v>0</v>
      </c>
      <c r="H189" s="316">
        <f>'приложение 8.5.'!I262</f>
        <v>0</v>
      </c>
      <c r="I189" s="316">
        <f>'приложение 8.5.'!J262</f>
        <v>0</v>
      </c>
      <c r="J189" s="316">
        <f>'приложение 8.5.'!K262</f>
        <v>0</v>
      </c>
      <c r="K189" s="316">
        <f>'приложение 8.5.'!L262</f>
        <v>0</v>
      </c>
    </row>
    <row r="190" spans="1:11" ht="25.5" hidden="1" customHeight="1">
      <c r="A190" s="152"/>
      <c r="B190" s="108" t="s">
        <v>216</v>
      </c>
      <c r="C190" s="109" t="s">
        <v>17</v>
      </c>
      <c r="D190" s="109" t="s">
        <v>39</v>
      </c>
      <c r="E190" s="109" t="s">
        <v>547</v>
      </c>
      <c r="F190" s="109"/>
      <c r="G190" s="315">
        <f t="shared" si="17"/>
        <v>0</v>
      </c>
      <c r="H190" s="316">
        <f>H193+H192</f>
        <v>0</v>
      </c>
      <c r="I190" s="316">
        <f>I193</f>
        <v>0</v>
      </c>
      <c r="J190" s="316">
        <f>J193</f>
        <v>0</v>
      </c>
      <c r="K190" s="316">
        <f>K193</f>
        <v>0</v>
      </c>
    </row>
    <row r="191" spans="1:11" ht="38.25" hidden="1" customHeight="1">
      <c r="A191" s="155"/>
      <c r="B191" s="108" t="s">
        <v>86</v>
      </c>
      <c r="C191" s="109" t="s">
        <v>17</v>
      </c>
      <c r="D191" s="109" t="s">
        <v>39</v>
      </c>
      <c r="E191" s="109" t="s">
        <v>283</v>
      </c>
      <c r="F191" s="109" t="s">
        <v>57</v>
      </c>
      <c r="G191" s="315">
        <f>SUM(H191:K191)</f>
        <v>0</v>
      </c>
      <c r="H191" s="316">
        <f>H192</f>
        <v>0</v>
      </c>
      <c r="I191" s="316">
        <f>I192</f>
        <v>0</v>
      </c>
      <c r="J191" s="316">
        <f>J192</f>
        <v>0</v>
      </c>
      <c r="K191" s="316">
        <f>K192</f>
        <v>0</v>
      </c>
    </row>
    <row r="192" spans="1:11" ht="38.25" hidden="1">
      <c r="A192" s="155"/>
      <c r="B192" s="108" t="s">
        <v>111</v>
      </c>
      <c r="C192" s="109" t="s">
        <v>17</v>
      </c>
      <c r="D192" s="109" t="s">
        <v>39</v>
      </c>
      <c r="E192" s="109" t="s">
        <v>283</v>
      </c>
      <c r="F192" s="109" t="s">
        <v>59</v>
      </c>
      <c r="G192" s="315">
        <f>SUM(H192:K192)</f>
        <v>0</v>
      </c>
      <c r="H192" s="316">
        <f>'приложение 8.5.'!I265</f>
        <v>0</v>
      </c>
      <c r="I192" s="316">
        <f>'приложение 8.5.'!J265</f>
        <v>0</v>
      </c>
      <c r="J192" s="316">
        <f>'приложение 8.5.'!K265</f>
        <v>0</v>
      </c>
      <c r="K192" s="316">
        <f>'приложение 8.5.'!L265</f>
        <v>0</v>
      </c>
    </row>
    <row r="193" spans="1:11" ht="51" hidden="1">
      <c r="A193" s="211"/>
      <c r="B193" s="212" t="s">
        <v>223</v>
      </c>
      <c r="C193" s="109" t="s">
        <v>17</v>
      </c>
      <c r="D193" s="109" t="s">
        <v>39</v>
      </c>
      <c r="E193" s="109" t="s">
        <v>547</v>
      </c>
      <c r="F193" s="153" t="s">
        <v>49</v>
      </c>
      <c r="G193" s="315">
        <f t="shared" si="17"/>
        <v>0</v>
      </c>
      <c r="H193" s="319">
        <f>H194</f>
        <v>0</v>
      </c>
      <c r="I193" s="319">
        <f>I194</f>
        <v>0</v>
      </c>
      <c r="J193" s="319">
        <f>J194</f>
        <v>0</v>
      </c>
      <c r="K193" s="319">
        <f>K194</f>
        <v>0</v>
      </c>
    </row>
    <row r="194" spans="1:11" hidden="1">
      <c r="A194" s="211"/>
      <c r="B194" s="212" t="s">
        <v>51</v>
      </c>
      <c r="C194" s="109" t="s">
        <v>17</v>
      </c>
      <c r="D194" s="109" t="s">
        <v>39</v>
      </c>
      <c r="E194" s="109" t="s">
        <v>547</v>
      </c>
      <c r="F194" s="153" t="s">
        <v>50</v>
      </c>
      <c r="G194" s="315">
        <f t="shared" si="17"/>
        <v>0</v>
      </c>
      <c r="H194" s="319">
        <f>'приложение 8.5.'!I269+'приложение 8.5.'!I1244</f>
        <v>0</v>
      </c>
      <c r="I194" s="319">
        <f>'приложение 8.5.'!J269+'приложение 8.5.'!J1244</f>
        <v>0</v>
      </c>
      <c r="J194" s="319">
        <f>'приложение 8.5.'!K269+'приложение 8.5.'!K1244</f>
        <v>0</v>
      </c>
      <c r="K194" s="319">
        <f>'приложение 8.5.'!L269+'приложение 8.5.'!L1244</f>
        <v>0</v>
      </c>
    </row>
    <row r="195" spans="1:11" ht="51" hidden="1">
      <c r="A195" s="213"/>
      <c r="B195" s="212" t="s">
        <v>284</v>
      </c>
      <c r="C195" s="109" t="s">
        <v>17</v>
      </c>
      <c r="D195" s="109" t="s">
        <v>39</v>
      </c>
      <c r="E195" s="109" t="s">
        <v>285</v>
      </c>
      <c r="F195" s="153"/>
      <c r="G195" s="315">
        <f t="shared" si="17"/>
        <v>0</v>
      </c>
      <c r="H195" s="328">
        <f>H196</f>
        <v>0</v>
      </c>
      <c r="I195" s="328">
        <f t="shared" ref="I195:K196" si="34">I196</f>
        <v>0</v>
      </c>
      <c r="J195" s="328">
        <f t="shared" si="34"/>
        <v>0</v>
      </c>
      <c r="K195" s="328">
        <f t="shared" si="34"/>
        <v>0</v>
      </c>
    </row>
    <row r="196" spans="1:11" ht="25.5" hidden="1">
      <c r="A196" s="213"/>
      <c r="B196" s="108" t="s">
        <v>216</v>
      </c>
      <c r="C196" s="109" t="s">
        <v>17</v>
      </c>
      <c r="D196" s="109" t="s">
        <v>39</v>
      </c>
      <c r="E196" s="109" t="s">
        <v>546</v>
      </c>
      <c r="F196" s="153"/>
      <c r="G196" s="315">
        <f t="shared" si="17"/>
        <v>0</v>
      </c>
      <c r="H196" s="328">
        <f>H197</f>
        <v>0</v>
      </c>
      <c r="I196" s="328">
        <f t="shared" si="34"/>
        <v>0</v>
      </c>
      <c r="J196" s="328">
        <f t="shared" si="34"/>
        <v>0</v>
      </c>
      <c r="K196" s="328">
        <f t="shared" si="34"/>
        <v>0</v>
      </c>
    </row>
    <row r="197" spans="1:11" ht="51" hidden="1">
      <c r="A197" s="211"/>
      <c r="B197" s="212" t="s">
        <v>223</v>
      </c>
      <c r="C197" s="109" t="s">
        <v>17</v>
      </c>
      <c r="D197" s="109" t="s">
        <v>39</v>
      </c>
      <c r="E197" s="109" t="s">
        <v>546</v>
      </c>
      <c r="F197" s="153" t="s">
        <v>49</v>
      </c>
      <c r="G197" s="315">
        <f t="shared" si="17"/>
        <v>0</v>
      </c>
      <c r="H197" s="319">
        <f>H198+H199</f>
        <v>0</v>
      </c>
      <c r="I197" s="319">
        <f>I198+I199</f>
        <v>0</v>
      </c>
      <c r="J197" s="319">
        <f>J198+J199</f>
        <v>0</v>
      </c>
      <c r="K197" s="319">
        <f>K198+K199</f>
        <v>0</v>
      </c>
    </row>
    <row r="198" spans="1:11" hidden="1">
      <c r="A198" s="211"/>
      <c r="B198" s="212" t="s">
        <v>51</v>
      </c>
      <c r="C198" s="109" t="s">
        <v>17</v>
      </c>
      <c r="D198" s="109" t="s">
        <v>39</v>
      </c>
      <c r="E198" s="109" t="s">
        <v>546</v>
      </c>
      <c r="F198" s="153" t="s">
        <v>50</v>
      </c>
      <c r="G198" s="315">
        <f t="shared" si="17"/>
        <v>0</v>
      </c>
      <c r="H198" s="319">
        <f>'приложение 8.5.'!I274+'приложение 8.5.'!I1249</f>
        <v>0</v>
      </c>
      <c r="I198" s="319">
        <f>'приложение 8.5.'!J274+'приложение 8.5.'!J1249</f>
        <v>0</v>
      </c>
      <c r="J198" s="319">
        <f>'приложение 8.5.'!K274+'приложение 8.5.'!K1249</f>
        <v>0</v>
      </c>
      <c r="K198" s="319">
        <f>'приложение 8.5.'!L274+'приложение 8.5.'!L1249</f>
        <v>0</v>
      </c>
    </row>
    <row r="199" spans="1:11" hidden="1">
      <c r="A199" s="213"/>
      <c r="B199" s="212" t="s">
        <v>66</v>
      </c>
      <c r="C199" s="109" t="s">
        <v>17</v>
      </c>
      <c r="D199" s="109" t="s">
        <v>39</v>
      </c>
      <c r="E199" s="109" t="s">
        <v>546</v>
      </c>
      <c r="F199" s="153" t="s">
        <v>64</v>
      </c>
      <c r="G199" s="315">
        <f t="shared" si="17"/>
        <v>0</v>
      </c>
      <c r="H199" s="328">
        <f>'приложение 8.5.'!I276</f>
        <v>0</v>
      </c>
      <c r="I199" s="328">
        <f>'приложение 8.5.'!J276</f>
        <v>0</v>
      </c>
      <c r="J199" s="328">
        <f>'приложение 8.5.'!K276</f>
        <v>0</v>
      </c>
      <c r="K199" s="328">
        <f>'приложение 8.5.'!L276</f>
        <v>0</v>
      </c>
    </row>
    <row r="200" spans="1:11" ht="25.5" hidden="1" customHeight="1">
      <c r="A200" s="213"/>
      <c r="B200" s="212" t="s">
        <v>286</v>
      </c>
      <c r="C200" s="109" t="s">
        <v>17</v>
      </c>
      <c r="D200" s="109" t="s">
        <v>39</v>
      </c>
      <c r="E200" s="109" t="s">
        <v>287</v>
      </c>
      <c r="F200" s="153"/>
      <c r="G200" s="315">
        <f t="shared" si="17"/>
        <v>0</v>
      </c>
      <c r="H200" s="328">
        <f>H201</f>
        <v>0</v>
      </c>
      <c r="I200" s="328">
        <f>I201</f>
        <v>0</v>
      </c>
      <c r="J200" s="328">
        <f>J201</f>
        <v>0</v>
      </c>
      <c r="K200" s="328">
        <f>K201</f>
        <v>0</v>
      </c>
    </row>
    <row r="201" spans="1:11" ht="25.5" hidden="1" customHeight="1">
      <c r="A201" s="213"/>
      <c r="B201" s="108" t="s">
        <v>216</v>
      </c>
      <c r="C201" s="109" t="s">
        <v>17</v>
      </c>
      <c r="D201" s="109" t="s">
        <v>39</v>
      </c>
      <c r="E201" s="109" t="s">
        <v>545</v>
      </c>
      <c r="F201" s="153"/>
      <c r="G201" s="315">
        <f t="shared" si="17"/>
        <v>0</v>
      </c>
      <c r="H201" s="328">
        <f>H202+H204</f>
        <v>0</v>
      </c>
      <c r="I201" s="328">
        <f>I204</f>
        <v>0</v>
      </c>
      <c r="J201" s="328">
        <f>J204</f>
        <v>0</v>
      </c>
      <c r="K201" s="328">
        <f>K204</f>
        <v>0</v>
      </c>
    </row>
    <row r="202" spans="1:11" s="150" customFormat="1" ht="38.25" hidden="1" customHeight="1">
      <c r="A202" s="148"/>
      <c r="B202" s="116" t="s">
        <v>86</v>
      </c>
      <c r="C202" s="117" t="s">
        <v>17</v>
      </c>
      <c r="D202" s="117" t="s">
        <v>39</v>
      </c>
      <c r="E202" s="109" t="s">
        <v>545</v>
      </c>
      <c r="F202" s="117" t="s">
        <v>57</v>
      </c>
      <c r="G202" s="167">
        <f>SUM(H202:K202)</f>
        <v>0</v>
      </c>
      <c r="H202" s="168">
        <f>H203</f>
        <v>0</v>
      </c>
      <c r="I202" s="168">
        <f>I203</f>
        <v>0</v>
      </c>
      <c r="J202" s="168">
        <f>J203</f>
        <v>0</v>
      </c>
      <c r="K202" s="168">
        <f>K203</f>
        <v>0</v>
      </c>
    </row>
    <row r="203" spans="1:11" s="150" customFormat="1" ht="38.25" hidden="1" customHeight="1">
      <c r="A203" s="148"/>
      <c r="B203" s="116" t="s">
        <v>111</v>
      </c>
      <c r="C203" s="117" t="s">
        <v>17</v>
      </c>
      <c r="D203" s="117" t="s">
        <v>39</v>
      </c>
      <c r="E203" s="109" t="s">
        <v>545</v>
      </c>
      <c r="F203" s="117" t="s">
        <v>59</v>
      </c>
      <c r="G203" s="167">
        <f>SUM(H203:K203)</f>
        <v>0</v>
      </c>
      <c r="H203" s="168">
        <f>'приложение 8.5.'!I281</f>
        <v>0</v>
      </c>
      <c r="I203" s="168">
        <f>'приложение 8.5.'!J281</f>
        <v>0</v>
      </c>
      <c r="J203" s="168">
        <f>'приложение 8.5.'!K281</f>
        <v>0</v>
      </c>
      <c r="K203" s="168">
        <f>'приложение 8.5.'!L281</f>
        <v>0</v>
      </c>
    </row>
    <row r="204" spans="1:11" ht="51" hidden="1" customHeight="1">
      <c r="A204" s="211"/>
      <c r="B204" s="212" t="s">
        <v>223</v>
      </c>
      <c r="C204" s="109" t="s">
        <v>17</v>
      </c>
      <c r="D204" s="109" t="s">
        <v>39</v>
      </c>
      <c r="E204" s="109" t="s">
        <v>545</v>
      </c>
      <c r="F204" s="153" t="s">
        <v>49</v>
      </c>
      <c r="G204" s="315">
        <f t="shared" si="17"/>
        <v>0</v>
      </c>
      <c r="H204" s="319">
        <f>H205+H206</f>
        <v>0</v>
      </c>
      <c r="I204" s="319">
        <f>I205+I206</f>
        <v>0</v>
      </c>
      <c r="J204" s="319">
        <f>J205+J206</f>
        <v>0</v>
      </c>
      <c r="K204" s="319">
        <f>K205+K206</f>
        <v>0</v>
      </c>
    </row>
    <row r="205" spans="1:11" ht="12.75" hidden="1" customHeight="1">
      <c r="A205" s="211"/>
      <c r="B205" s="212" t="s">
        <v>51</v>
      </c>
      <c r="C205" s="109" t="s">
        <v>17</v>
      </c>
      <c r="D205" s="109" t="s">
        <v>39</v>
      </c>
      <c r="E205" s="109" t="s">
        <v>545</v>
      </c>
      <c r="F205" s="153" t="s">
        <v>50</v>
      </c>
      <c r="G205" s="315">
        <f t="shared" si="17"/>
        <v>0</v>
      </c>
      <c r="H205" s="319">
        <f>'приложение 8.5.'!I284+'приложение 8.5.'!I1254</f>
        <v>0</v>
      </c>
      <c r="I205" s="319">
        <f>'приложение 8.5.'!J284+'приложение 8.5.'!J1254</f>
        <v>0</v>
      </c>
      <c r="J205" s="319">
        <f>'приложение 8.5.'!K284+'приложение 8.5.'!K1254</f>
        <v>0</v>
      </c>
      <c r="K205" s="319">
        <f>'приложение 8.5.'!L284+'приложение 8.5.'!L1254</f>
        <v>0</v>
      </c>
    </row>
    <row r="206" spans="1:11" ht="12.75" hidden="1" customHeight="1">
      <c r="A206" s="213"/>
      <c r="B206" s="212" t="s">
        <v>66</v>
      </c>
      <c r="C206" s="109" t="s">
        <v>17</v>
      </c>
      <c r="D206" s="109" t="s">
        <v>39</v>
      </c>
      <c r="E206" s="109" t="s">
        <v>545</v>
      </c>
      <c r="F206" s="153" t="s">
        <v>64</v>
      </c>
      <c r="G206" s="315">
        <f t="shared" si="17"/>
        <v>0</v>
      </c>
      <c r="H206" s="328">
        <f>'приложение 8.5.'!I286</f>
        <v>0</v>
      </c>
      <c r="I206" s="328">
        <f>'приложение 8.5.'!J286</f>
        <v>0</v>
      </c>
      <c r="J206" s="328">
        <f>'приложение 8.5.'!K286</f>
        <v>0</v>
      </c>
      <c r="K206" s="328">
        <f>'приложение 8.5.'!L286</f>
        <v>0</v>
      </c>
    </row>
    <row r="207" spans="1:11" ht="76.5" customHeight="1">
      <c r="A207" s="213"/>
      <c r="B207" s="212" t="s">
        <v>93</v>
      </c>
      <c r="C207" s="109" t="s">
        <v>17</v>
      </c>
      <c r="D207" s="109" t="s">
        <v>39</v>
      </c>
      <c r="E207" s="109" t="s">
        <v>276</v>
      </c>
      <c r="F207" s="153"/>
      <c r="G207" s="315">
        <f t="shared" si="17"/>
        <v>-177.3</v>
      </c>
      <c r="H207" s="328">
        <f>H212+H208</f>
        <v>-177.3</v>
      </c>
      <c r="I207" s="328">
        <f>I212</f>
        <v>0</v>
      </c>
      <c r="J207" s="328">
        <f>J212</f>
        <v>0</v>
      </c>
      <c r="K207" s="328">
        <f>K212</f>
        <v>0</v>
      </c>
    </row>
    <row r="208" spans="1:11" ht="63.75" customHeight="1">
      <c r="A208" s="213"/>
      <c r="B208" s="212" t="s">
        <v>536</v>
      </c>
      <c r="C208" s="109" t="s">
        <v>17</v>
      </c>
      <c r="D208" s="109" t="s">
        <v>39</v>
      </c>
      <c r="E208" s="109" t="s">
        <v>278</v>
      </c>
      <c r="F208" s="153"/>
      <c r="G208" s="315">
        <f t="shared" ref="G208:G215" si="35">SUM(H208:K208)</f>
        <v>-171.3</v>
      </c>
      <c r="H208" s="328">
        <f>H209</f>
        <v>-171.3</v>
      </c>
      <c r="I208" s="328">
        <f t="shared" ref="I208:K210" si="36">I209</f>
        <v>0</v>
      </c>
      <c r="J208" s="328">
        <f t="shared" si="36"/>
        <v>0</v>
      </c>
      <c r="K208" s="328">
        <f t="shared" si="36"/>
        <v>0</v>
      </c>
    </row>
    <row r="209" spans="1:11" ht="25.5" customHeight="1">
      <c r="A209" s="213"/>
      <c r="B209" s="108" t="s">
        <v>216</v>
      </c>
      <c r="C209" s="109" t="s">
        <v>17</v>
      </c>
      <c r="D209" s="109" t="s">
        <v>39</v>
      </c>
      <c r="E209" s="109" t="s">
        <v>553</v>
      </c>
      <c r="F209" s="153"/>
      <c r="G209" s="315">
        <f t="shared" si="35"/>
        <v>-171.3</v>
      </c>
      <c r="H209" s="328">
        <f>H210</f>
        <v>-171.3</v>
      </c>
      <c r="I209" s="328">
        <f t="shared" si="36"/>
        <v>0</v>
      </c>
      <c r="J209" s="328">
        <f t="shared" si="36"/>
        <v>0</v>
      </c>
      <c r="K209" s="328">
        <f t="shared" si="36"/>
        <v>0</v>
      </c>
    </row>
    <row r="210" spans="1:11" ht="38.25" customHeight="1">
      <c r="A210" s="155"/>
      <c r="B210" s="108" t="s">
        <v>86</v>
      </c>
      <c r="C210" s="109" t="s">
        <v>17</v>
      </c>
      <c r="D210" s="109" t="s">
        <v>39</v>
      </c>
      <c r="E210" s="109" t="s">
        <v>553</v>
      </c>
      <c r="F210" s="109" t="s">
        <v>57</v>
      </c>
      <c r="G210" s="315">
        <f t="shared" si="35"/>
        <v>-171.3</v>
      </c>
      <c r="H210" s="316">
        <f>H211</f>
        <v>-171.3</v>
      </c>
      <c r="I210" s="316">
        <f t="shared" si="36"/>
        <v>0</v>
      </c>
      <c r="J210" s="316">
        <f t="shared" si="36"/>
        <v>0</v>
      </c>
      <c r="K210" s="316">
        <f t="shared" si="36"/>
        <v>0</v>
      </c>
    </row>
    <row r="211" spans="1:11" ht="38.25" customHeight="1">
      <c r="A211" s="155"/>
      <c r="B211" s="108" t="s">
        <v>111</v>
      </c>
      <c r="C211" s="109" t="s">
        <v>17</v>
      </c>
      <c r="D211" s="109" t="s">
        <v>39</v>
      </c>
      <c r="E211" s="109" t="s">
        <v>553</v>
      </c>
      <c r="F211" s="109" t="s">
        <v>59</v>
      </c>
      <c r="G211" s="315">
        <f t="shared" si="35"/>
        <v>-171.3</v>
      </c>
      <c r="H211" s="316">
        <f>'приложение 8.5.'!I293</f>
        <v>-171.3</v>
      </c>
      <c r="I211" s="316">
        <f>'приложение 8.5.'!J293</f>
        <v>0</v>
      </c>
      <c r="J211" s="316">
        <f>'приложение 8.5.'!K293</f>
        <v>0</v>
      </c>
      <c r="K211" s="316">
        <f>'приложение 8.5.'!L293</f>
        <v>0</v>
      </c>
    </row>
    <row r="212" spans="1:11" ht="38.25" customHeight="1">
      <c r="A212" s="213"/>
      <c r="B212" s="212" t="s">
        <v>331</v>
      </c>
      <c r="C212" s="109" t="s">
        <v>17</v>
      </c>
      <c r="D212" s="109" t="s">
        <v>39</v>
      </c>
      <c r="E212" s="109" t="s">
        <v>332</v>
      </c>
      <c r="F212" s="153"/>
      <c r="G212" s="315">
        <f t="shared" si="35"/>
        <v>-6</v>
      </c>
      <c r="H212" s="328">
        <f>H213</f>
        <v>-6</v>
      </c>
      <c r="I212" s="328">
        <f t="shared" ref="I212:K214" si="37">I213</f>
        <v>0</v>
      </c>
      <c r="J212" s="328">
        <f t="shared" si="37"/>
        <v>0</v>
      </c>
      <c r="K212" s="328">
        <f t="shared" si="37"/>
        <v>0</v>
      </c>
    </row>
    <row r="213" spans="1:11" ht="25.5" customHeight="1">
      <c r="A213" s="213"/>
      <c r="B213" s="108" t="s">
        <v>216</v>
      </c>
      <c r="C213" s="109" t="s">
        <v>17</v>
      </c>
      <c r="D213" s="109" t="s">
        <v>39</v>
      </c>
      <c r="E213" s="109" t="s">
        <v>557</v>
      </c>
      <c r="F213" s="153"/>
      <c r="G213" s="315">
        <f t="shared" si="35"/>
        <v>-6</v>
      </c>
      <c r="H213" s="328">
        <f>H214</f>
        <v>-6</v>
      </c>
      <c r="I213" s="328">
        <f t="shared" si="37"/>
        <v>0</v>
      </c>
      <c r="J213" s="328">
        <f t="shared" si="37"/>
        <v>0</v>
      </c>
      <c r="K213" s="328">
        <f t="shared" si="37"/>
        <v>0</v>
      </c>
    </row>
    <row r="214" spans="1:11" ht="38.25" customHeight="1">
      <c r="A214" s="155"/>
      <c r="B214" s="108" t="s">
        <v>86</v>
      </c>
      <c r="C214" s="109" t="s">
        <v>17</v>
      </c>
      <c r="D214" s="109" t="s">
        <v>39</v>
      </c>
      <c r="E214" s="109" t="s">
        <v>557</v>
      </c>
      <c r="F214" s="109" t="s">
        <v>57</v>
      </c>
      <c r="G214" s="315">
        <f t="shared" si="35"/>
        <v>-6</v>
      </c>
      <c r="H214" s="316">
        <f>H215</f>
        <v>-6</v>
      </c>
      <c r="I214" s="316">
        <f t="shared" si="37"/>
        <v>0</v>
      </c>
      <c r="J214" s="316">
        <f t="shared" si="37"/>
        <v>0</v>
      </c>
      <c r="K214" s="316">
        <f t="shared" si="37"/>
        <v>0</v>
      </c>
    </row>
    <row r="215" spans="1:11" ht="38.25" customHeight="1">
      <c r="A215" s="155"/>
      <c r="B215" s="108" t="s">
        <v>111</v>
      </c>
      <c r="C215" s="109" t="s">
        <v>17</v>
      </c>
      <c r="D215" s="109" t="s">
        <v>39</v>
      </c>
      <c r="E215" s="109" t="s">
        <v>557</v>
      </c>
      <c r="F215" s="109" t="s">
        <v>59</v>
      </c>
      <c r="G215" s="315">
        <f t="shared" si="35"/>
        <v>-6</v>
      </c>
      <c r="H215" s="316">
        <f>'приложение 8.5.'!I297</f>
        <v>-6</v>
      </c>
      <c r="I215" s="316">
        <f>'приложение 8.5.'!J297</f>
        <v>0</v>
      </c>
      <c r="J215" s="316">
        <f>'приложение 8.5.'!K297</f>
        <v>0</v>
      </c>
      <c r="K215" s="316">
        <f>'приложение 8.5.'!L297</f>
        <v>0</v>
      </c>
    </row>
    <row r="216" spans="1:11" ht="12.75" customHeight="1">
      <c r="A216" s="194"/>
      <c r="B216" s="191" t="s">
        <v>40</v>
      </c>
      <c r="C216" s="111" t="s">
        <v>18</v>
      </c>
      <c r="D216" s="111" t="s">
        <v>15</v>
      </c>
      <c r="E216" s="111"/>
      <c r="F216" s="111"/>
      <c r="G216" s="315">
        <f>H216+I216+J216+K216</f>
        <v>811.29999999999927</v>
      </c>
      <c r="H216" s="315">
        <f>H217+H235+H260+H268+H316+H331</f>
        <v>-5380.5</v>
      </c>
      <c r="I216" s="315">
        <f t="shared" ref="I216:K216" si="38">I217+I235+I260+I268+I316+I331</f>
        <v>-2960.6000000000004</v>
      </c>
      <c r="J216" s="315">
        <f t="shared" si="38"/>
        <v>9152.9</v>
      </c>
      <c r="K216" s="315">
        <f t="shared" si="38"/>
        <v>-0.5</v>
      </c>
    </row>
    <row r="217" spans="1:11" ht="12.75" customHeight="1">
      <c r="A217" s="194"/>
      <c r="B217" s="191" t="s">
        <v>47</v>
      </c>
      <c r="C217" s="111" t="s">
        <v>18</v>
      </c>
      <c r="D217" s="111" t="s">
        <v>14</v>
      </c>
      <c r="E217" s="111"/>
      <c r="F217" s="111"/>
      <c r="G217" s="315">
        <f>SUM(H217:K217)</f>
        <v>-50.5</v>
      </c>
      <c r="H217" s="315">
        <f>H218</f>
        <v>-50</v>
      </c>
      <c r="I217" s="315">
        <f t="shared" ref="I217:K218" si="39">I218</f>
        <v>0</v>
      </c>
      <c r="J217" s="315">
        <f t="shared" si="39"/>
        <v>0</v>
      </c>
      <c r="K217" s="315">
        <f t="shared" si="39"/>
        <v>-0.5</v>
      </c>
    </row>
    <row r="218" spans="1:11" ht="51" customHeight="1">
      <c r="A218" s="194"/>
      <c r="B218" s="108" t="s">
        <v>98</v>
      </c>
      <c r="C218" s="109" t="s">
        <v>18</v>
      </c>
      <c r="D218" s="109" t="s">
        <v>14</v>
      </c>
      <c r="E218" s="109" t="s">
        <v>249</v>
      </c>
      <c r="F218" s="111"/>
      <c r="G218" s="318">
        <f t="shared" ref="G218:G223" si="40">SUM(H218:K218)</f>
        <v>-50.5</v>
      </c>
      <c r="H218" s="316">
        <f>H219</f>
        <v>-50</v>
      </c>
      <c r="I218" s="316">
        <f t="shared" si="39"/>
        <v>0</v>
      </c>
      <c r="J218" s="316">
        <f t="shared" si="39"/>
        <v>0</v>
      </c>
      <c r="K218" s="316">
        <f t="shared" si="39"/>
        <v>-0.5</v>
      </c>
    </row>
    <row r="219" spans="1:11" ht="38.25" customHeight="1">
      <c r="A219" s="194"/>
      <c r="B219" s="108" t="s">
        <v>250</v>
      </c>
      <c r="C219" s="109" t="s">
        <v>18</v>
      </c>
      <c r="D219" s="109" t="s">
        <v>14</v>
      </c>
      <c r="E219" s="109" t="s">
        <v>251</v>
      </c>
      <c r="F219" s="111"/>
      <c r="G219" s="318">
        <f t="shared" si="40"/>
        <v>-50.5</v>
      </c>
      <c r="H219" s="316">
        <f>H220+H227+H230</f>
        <v>-50</v>
      </c>
      <c r="I219" s="316">
        <f>I220+I227+I230</f>
        <v>0</v>
      </c>
      <c r="J219" s="316">
        <f>J220+J227+J230</f>
        <v>0</v>
      </c>
      <c r="K219" s="316">
        <f>K220+K227+K230</f>
        <v>-0.5</v>
      </c>
    </row>
    <row r="220" spans="1:11" ht="114.75" customHeight="1">
      <c r="A220" s="194"/>
      <c r="B220" s="108" t="s">
        <v>472</v>
      </c>
      <c r="C220" s="109" t="s">
        <v>18</v>
      </c>
      <c r="D220" s="109" t="s">
        <v>14</v>
      </c>
      <c r="E220" s="109" t="s">
        <v>252</v>
      </c>
      <c r="F220" s="111"/>
      <c r="G220" s="318">
        <f t="shared" si="40"/>
        <v>-0.5</v>
      </c>
      <c r="H220" s="316">
        <f>H221+H225</f>
        <v>0</v>
      </c>
      <c r="I220" s="316">
        <f>I221+I225</f>
        <v>0</v>
      </c>
      <c r="J220" s="316">
        <f>J221+J225</f>
        <v>0</v>
      </c>
      <c r="K220" s="316">
        <f>K221+K225+K223</f>
        <v>-0.5</v>
      </c>
    </row>
    <row r="221" spans="1:11" ht="89.25" customHeight="1">
      <c r="A221" s="214"/>
      <c r="B221" s="108" t="s">
        <v>55</v>
      </c>
      <c r="C221" s="109" t="s">
        <v>18</v>
      </c>
      <c r="D221" s="109" t="s">
        <v>14</v>
      </c>
      <c r="E221" s="109" t="s">
        <v>252</v>
      </c>
      <c r="F221" s="109" t="s">
        <v>56</v>
      </c>
      <c r="G221" s="318">
        <f t="shared" si="40"/>
        <v>0</v>
      </c>
      <c r="H221" s="316">
        <f>H222</f>
        <v>0</v>
      </c>
      <c r="I221" s="316">
        <f>I222</f>
        <v>0</v>
      </c>
      <c r="J221" s="316">
        <v>0</v>
      </c>
      <c r="K221" s="316">
        <f>K222</f>
        <v>0</v>
      </c>
    </row>
    <row r="222" spans="1:11" ht="25.5" customHeight="1">
      <c r="A222" s="214"/>
      <c r="B222" s="108" t="s">
        <v>67</v>
      </c>
      <c r="C222" s="109" t="s">
        <v>18</v>
      </c>
      <c r="D222" s="109" t="s">
        <v>14</v>
      </c>
      <c r="E222" s="109" t="s">
        <v>252</v>
      </c>
      <c r="F222" s="109" t="s">
        <v>68</v>
      </c>
      <c r="G222" s="318">
        <f t="shared" si="40"/>
        <v>0</v>
      </c>
      <c r="H222" s="316">
        <f>'приложение 8.5.'!I305</f>
        <v>0</v>
      </c>
      <c r="I222" s="316">
        <f>'приложение 8.5.'!J305</f>
        <v>0</v>
      </c>
      <c r="J222" s="316">
        <f>'приложение 8.5.'!K305</f>
        <v>0</v>
      </c>
      <c r="K222" s="316">
        <f>'приложение 8.5.'!L305</f>
        <v>0</v>
      </c>
    </row>
    <row r="223" spans="1:11" ht="38.25" hidden="1" customHeight="1">
      <c r="A223" s="214"/>
      <c r="B223" s="108" t="s">
        <v>86</v>
      </c>
      <c r="C223" s="109" t="s">
        <v>18</v>
      </c>
      <c r="D223" s="109" t="s">
        <v>14</v>
      </c>
      <c r="E223" s="109" t="s">
        <v>252</v>
      </c>
      <c r="F223" s="153" t="s">
        <v>57</v>
      </c>
      <c r="G223" s="318">
        <f t="shared" si="40"/>
        <v>0</v>
      </c>
      <c r="H223" s="319">
        <f>H224</f>
        <v>0</v>
      </c>
      <c r="I223" s="319">
        <f>I224</f>
        <v>0</v>
      </c>
      <c r="J223" s="319">
        <f>J224</f>
        <v>0</v>
      </c>
      <c r="K223" s="319">
        <f>K224</f>
        <v>0</v>
      </c>
    </row>
    <row r="224" spans="1:11" ht="38.25" hidden="1" customHeight="1">
      <c r="A224" s="214"/>
      <c r="B224" s="108" t="s">
        <v>111</v>
      </c>
      <c r="C224" s="109" t="s">
        <v>18</v>
      </c>
      <c r="D224" s="109" t="s">
        <v>14</v>
      </c>
      <c r="E224" s="109" t="s">
        <v>252</v>
      </c>
      <c r="F224" s="153" t="s">
        <v>59</v>
      </c>
      <c r="G224" s="318">
        <f>SUM(H224:K224)</f>
        <v>0</v>
      </c>
      <c r="H224" s="319">
        <f>'приложение 8.5.'!I309</f>
        <v>0</v>
      </c>
      <c r="I224" s="319">
        <f>'приложение 8.5.'!J309</f>
        <v>0</v>
      </c>
      <c r="J224" s="319">
        <f>'приложение 8.5.'!K309</f>
        <v>0</v>
      </c>
      <c r="K224" s="319">
        <f>'приложение 8.5.'!L309</f>
        <v>0</v>
      </c>
    </row>
    <row r="225" spans="1:11" ht="51" customHeight="1">
      <c r="A225" s="214"/>
      <c r="B225" s="108" t="s">
        <v>246</v>
      </c>
      <c r="C225" s="109" t="s">
        <v>18</v>
      </c>
      <c r="D225" s="109" t="s">
        <v>14</v>
      </c>
      <c r="E225" s="109" t="s">
        <v>252</v>
      </c>
      <c r="F225" s="109" t="s">
        <v>49</v>
      </c>
      <c r="G225" s="315">
        <f t="shared" ref="G225:G232" si="41">H225+I225+J225+K225</f>
        <v>-0.5</v>
      </c>
      <c r="H225" s="316">
        <f>H226</f>
        <v>0</v>
      </c>
      <c r="I225" s="316">
        <f>I226</f>
        <v>0</v>
      </c>
      <c r="J225" s="316">
        <f>J226</f>
        <v>0</v>
      </c>
      <c r="K225" s="316">
        <f>K226</f>
        <v>-0.5</v>
      </c>
    </row>
    <row r="226" spans="1:11" ht="12.75" customHeight="1">
      <c r="A226" s="214"/>
      <c r="B226" s="108" t="s">
        <v>51</v>
      </c>
      <c r="C226" s="109" t="s">
        <v>18</v>
      </c>
      <c r="D226" s="109" t="s">
        <v>14</v>
      </c>
      <c r="E226" s="109" t="s">
        <v>252</v>
      </c>
      <c r="F226" s="109" t="s">
        <v>50</v>
      </c>
      <c r="G226" s="315">
        <f t="shared" si="41"/>
        <v>-0.5</v>
      </c>
      <c r="H226" s="316">
        <f>'приложение 8.5.'!I312+'приложение 8.5.'!I1262</f>
        <v>0</v>
      </c>
      <c r="I226" s="316">
        <f>'приложение 8.5.'!J312+'приложение 8.5.'!J1262</f>
        <v>0</v>
      </c>
      <c r="J226" s="316">
        <f>'приложение 8.5.'!K312+'приложение 8.5.'!K1262</f>
        <v>0</v>
      </c>
      <c r="K226" s="316">
        <f>'приложение 8.5.'!L312+'приложение 8.5.'!L1262</f>
        <v>-0.5</v>
      </c>
    </row>
    <row r="227" spans="1:11" ht="113.25" hidden="1" customHeight="1">
      <c r="A227" s="215"/>
      <c r="B227" s="108" t="s">
        <v>473</v>
      </c>
      <c r="C227" s="109" t="s">
        <v>18</v>
      </c>
      <c r="D227" s="109" t="s">
        <v>14</v>
      </c>
      <c r="E227" s="109" t="s">
        <v>253</v>
      </c>
      <c r="F227" s="111"/>
      <c r="G227" s="315">
        <f t="shared" si="41"/>
        <v>0</v>
      </c>
      <c r="H227" s="316">
        <f>H228</f>
        <v>0</v>
      </c>
      <c r="I227" s="316">
        <f>I228</f>
        <v>0</v>
      </c>
      <c r="J227" s="316">
        <f>J228</f>
        <v>0</v>
      </c>
      <c r="K227" s="316">
        <f>K228</f>
        <v>0</v>
      </c>
    </row>
    <row r="228" spans="1:11" ht="87.75" hidden="1" customHeight="1">
      <c r="A228" s="214"/>
      <c r="B228" s="108" t="s">
        <v>55</v>
      </c>
      <c r="C228" s="109" t="s">
        <v>18</v>
      </c>
      <c r="D228" s="109" t="s">
        <v>14</v>
      </c>
      <c r="E228" s="109" t="s">
        <v>253</v>
      </c>
      <c r="F228" s="109" t="s">
        <v>56</v>
      </c>
      <c r="G228" s="315">
        <f t="shared" si="41"/>
        <v>0</v>
      </c>
      <c r="H228" s="316">
        <f>H229</f>
        <v>0</v>
      </c>
      <c r="I228" s="316">
        <f>I229</f>
        <v>0</v>
      </c>
      <c r="J228" s="316">
        <v>0</v>
      </c>
      <c r="K228" s="316">
        <f>K229</f>
        <v>0</v>
      </c>
    </row>
    <row r="229" spans="1:11" ht="25.5" hidden="1" customHeight="1">
      <c r="A229" s="214"/>
      <c r="B229" s="108" t="s">
        <v>67</v>
      </c>
      <c r="C229" s="109" t="s">
        <v>18</v>
      </c>
      <c r="D229" s="109" t="s">
        <v>14</v>
      </c>
      <c r="E229" s="109" t="s">
        <v>253</v>
      </c>
      <c r="F229" s="109" t="s">
        <v>68</v>
      </c>
      <c r="G229" s="315">
        <f t="shared" si="41"/>
        <v>0</v>
      </c>
      <c r="H229" s="316">
        <f>'приложение 8.5.'!I316</f>
        <v>0</v>
      </c>
      <c r="I229" s="316">
        <f>'приложение 8.5.'!J316</f>
        <v>0</v>
      </c>
      <c r="J229" s="316">
        <f>'приложение 8.5.'!K316</f>
        <v>0</v>
      </c>
      <c r="K229" s="316">
        <f>'приложение 8.5.'!L316</f>
        <v>0</v>
      </c>
    </row>
    <row r="230" spans="1:11" ht="25.5" customHeight="1">
      <c r="A230" s="155"/>
      <c r="B230" s="108" t="s">
        <v>216</v>
      </c>
      <c r="C230" s="109" t="s">
        <v>18</v>
      </c>
      <c r="D230" s="109" t="s">
        <v>14</v>
      </c>
      <c r="E230" s="109" t="s">
        <v>558</v>
      </c>
      <c r="F230" s="109"/>
      <c r="G230" s="315">
        <f t="shared" si="41"/>
        <v>-50</v>
      </c>
      <c r="H230" s="317">
        <f>H231+H233</f>
        <v>-50</v>
      </c>
      <c r="I230" s="317">
        <f>I231</f>
        <v>0</v>
      </c>
      <c r="J230" s="317">
        <f>J231</f>
        <v>0</v>
      </c>
      <c r="K230" s="317">
        <f>K231</f>
        <v>0</v>
      </c>
    </row>
    <row r="231" spans="1:11" ht="89.25" customHeight="1">
      <c r="A231" s="214"/>
      <c r="B231" s="108" t="s">
        <v>55</v>
      </c>
      <c r="C231" s="109" t="s">
        <v>18</v>
      </c>
      <c r="D231" s="109" t="s">
        <v>14</v>
      </c>
      <c r="E231" s="109" t="s">
        <v>558</v>
      </c>
      <c r="F231" s="109" t="s">
        <v>56</v>
      </c>
      <c r="G231" s="315">
        <f t="shared" si="41"/>
        <v>-50</v>
      </c>
      <c r="H231" s="316">
        <f>H232</f>
        <v>-50</v>
      </c>
      <c r="I231" s="316">
        <f>I232</f>
        <v>0</v>
      </c>
      <c r="J231" s="316">
        <v>0</v>
      </c>
      <c r="K231" s="316">
        <f>K232</f>
        <v>0</v>
      </c>
    </row>
    <row r="232" spans="1:11" ht="24" customHeight="1">
      <c r="A232" s="214"/>
      <c r="B232" s="108" t="s">
        <v>67</v>
      </c>
      <c r="C232" s="109" t="s">
        <v>18</v>
      </c>
      <c r="D232" s="109" t="s">
        <v>14</v>
      </c>
      <c r="E232" s="109" t="s">
        <v>558</v>
      </c>
      <c r="F232" s="109" t="s">
        <v>68</v>
      </c>
      <c r="G232" s="315">
        <f t="shared" si="41"/>
        <v>-50</v>
      </c>
      <c r="H232" s="316">
        <f>'приложение 8.5.'!I321</f>
        <v>-50</v>
      </c>
      <c r="I232" s="316">
        <f>'приложение 8.5.'!J321</f>
        <v>0</v>
      </c>
      <c r="J232" s="316">
        <f>'приложение 8.5.'!K321</f>
        <v>0</v>
      </c>
      <c r="K232" s="316">
        <f>'приложение 8.5.'!L321</f>
        <v>0</v>
      </c>
    </row>
    <row r="233" spans="1:11" s="241" customFormat="1" ht="38.25" hidden="1">
      <c r="A233" s="223"/>
      <c r="B233" s="116" t="s">
        <v>86</v>
      </c>
      <c r="C233" s="117" t="s">
        <v>18</v>
      </c>
      <c r="D233" s="117" t="s">
        <v>14</v>
      </c>
      <c r="E233" s="117" t="s">
        <v>558</v>
      </c>
      <c r="F233" s="146" t="s">
        <v>57</v>
      </c>
      <c r="G233" s="320">
        <f>SUM(H233:K233)</f>
        <v>0</v>
      </c>
      <c r="H233" s="321">
        <f>H234</f>
        <v>0</v>
      </c>
      <c r="I233" s="321">
        <f>I234</f>
        <v>0</v>
      </c>
      <c r="J233" s="321">
        <f>J234</f>
        <v>0</v>
      </c>
      <c r="K233" s="321">
        <f>K234</f>
        <v>0</v>
      </c>
    </row>
    <row r="234" spans="1:11" s="241" customFormat="1" ht="38.25" hidden="1">
      <c r="A234" s="223"/>
      <c r="B234" s="116" t="s">
        <v>111</v>
      </c>
      <c r="C234" s="117" t="s">
        <v>18</v>
      </c>
      <c r="D234" s="117" t="s">
        <v>14</v>
      </c>
      <c r="E234" s="117" t="s">
        <v>558</v>
      </c>
      <c r="F234" s="146" t="s">
        <v>59</v>
      </c>
      <c r="G234" s="320">
        <f>SUM(H234:K234)</f>
        <v>0</v>
      </c>
      <c r="H234" s="321">
        <f>'приложение 8.5.'!I326</f>
        <v>0</v>
      </c>
      <c r="I234" s="321">
        <f>'приложение 8.5.'!J326</f>
        <v>0</v>
      </c>
      <c r="J234" s="321">
        <f>'приложение 8.5.'!K326</f>
        <v>0</v>
      </c>
      <c r="K234" s="321">
        <f>'приложение 8.5.'!L326</f>
        <v>0</v>
      </c>
    </row>
    <row r="235" spans="1:11" ht="12.75" customHeight="1">
      <c r="A235" s="207"/>
      <c r="B235" s="208" t="s">
        <v>22</v>
      </c>
      <c r="C235" s="209" t="s">
        <v>18</v>
      </c>
      <c r="D235" s="209" t="s">
        <v>19</v>
      </c>
      <c r="E235" s="209"/>
      <c r="F235" s="209"/>
      <c r="G235" s="318">
        <f>H235+I235+J235+K235</f>
        <v>-3094.1000000000004</v>
      </c>
      <c r="H235" s="318">
        <f>H236+H252</f>
        <v>-133.5</v>
      </c>
      <c r="I235" s="318">
        <f>I236+I252</f>
        <v>-2960.6000000000004</v>
      </c>
      <c r="J235" s="318">
        <f>J236+J252</f>
        <v>0</v>
      </c>
      <c r="K235" s="318">
        <f>K236+K252</f>
        <v>0</v>
      </c>
    </row>
    <row r="236" spans="1:11" ht="87.75" customHeight="1">
      <c r="A236" s="216"/>
      <c r="B236" s="217" t="s">
        <v>355</v>
      </c>
      <c r="C236" s="153" t="s">
        <v>18</v>
      </c>
      <c r="D236" s="153" t="s">
        <v>19</v>
      </c>
      <c r="E236" s="146" t="s">
        <v>356</v>
      </c>
      <c r="F236" s="153"/>
      <c r="G236" s="318">
        <f>H236+I236+J236+K236</f>
        <v>-3000.6000000000004</v>
      </c>
      <c r="H236" s="319">
        <f>H237</f>
        <v>-40</v>
      </c>
      <c r="I236" s="319">
        <f>I237</f>
        <v>-2960.6000000000004</v>
      </c>
      <c r="J236" s="319">
        <f>J237</f>
        <v>0</v>
      </c>
      <c r="K236" s="319">
        <f>K237</f>
        <v>0</v>
      </c>
    </row>
    <row r="237" spans="1:11" ht="38.25" customHeight="1">
      <c r="A237" s="216"/>
      <c r="B237" s="217" t="s">
        <v>361</v>
      </c>
      <c r="C237" s="153" t="s">
        <v>18</v>
      </c>
      <c r="D237" s="153" t="s">
        <v>19</v>
      </c>
      <c r="E237" s="146" t="s">
        <v>362</v>
      </c>
      <c r="F237" s="153"/>
      <c r="G237" s="318">
        <f>SUM(H237:K237)</f>
        <v>-3000.6000000000004</v>
      </c>
      <c r="H237" s="319">
        <f>H238+H241+H246+H249</f>
        <v>-40</v>
      </c>
      <c r="I237" s="319">
        <f>I238+I241+I246+I249</f>
        <v>-2960.6000000000004</v>
      </c>
      <c r="J237" s="319">
        <f>J238+J241+J246+J249</f>
        <v>0</v>
      </c>
      <c r="K237" s="319">
        <f>K238+K241+K246+K249</f>
        <v>0</v>
      </c>
    </row>
    <row r="238" spans="1:11" s="222" customFormat="1" ht="25.5">
      <c r="A238" s="280"/>
      <c r="B238" s="116" t="s">
        <v>538</v>
      </c>
      <c r="C238" s="146" t="s">
        <v>18</v>
      </c>
      <c r="D238" s="146" t="s">
        <v>19</v>
      </c>
      <c r="E238" s="146" t="s">
        <v>564</v>
      </c>
      <c r="F238" s="146"/>
      <c r="G238" s="167">
        <f>H238+I238+J238+K238</f>
        <v>-40</v>
      </c>
      <c r="H238" s="321">
        <f t="shared" ref="H238:K239" si="42">H239</f>
        <v>-40</v>
      </c>
      <c r="I238" s="321">
        <f t="shared" si="42"/>
        <v>0</v>
      </c>
      <c r="J238" s="321">
        <f t="shared" si="42"/>
        <v>0</v>
      </c>
      <c r="K238" s="321">
        <f t="shared" si="42"/>
        <v>0</v>
      </c>
    </row>
    <row r="239" spans="1:11" s="222" customFormat="1">
      <c r="A239" s="148"/>
      <c r="B239" s="116" t="s">
        <v>71</v>
      </c>
      <c r="C239" s="146" t="s">
        <v>18</v>
      </c>
      <c r="D239" s="146" t="s">
        <v>19</v>
      </c>
      <c r="E239" s="146" t="s">
        <v>564</v>
      </c>
      <c r="F239" s="117" t="s">
        <v>72</v>
      </c>
      <c r="G239" s="167">
        <f>H239+I239+J239+K239</f>
        <v>-40</v>
      </c>
      <c r="H239" s="168">
        <f t="shared" si="42"/>
        <v>-40</v>
      </c>
      <c r="I239" s="168">
        <f t="shared" si="42"/>
        <v>0</v>
      </c>
      <c r="J239" s="168">
        <f t="shared" si="42"/>
        <v>0</v>
      </c>
      <c r="K239" s="168">
        <f t="shared" si="42"/>
        <v>0</v>
      </c>
    </row>
    <row r="240" spans="1:11" s="201" customFormat="1" ht="76.5">
      <c r="A240" s="148"/>
      <c r="B240" s="116" t="s">
        <v>333</v>
      </c>
      <c r="C240" s="146" t="s">
        <v>18</v>
      </c>
      <c r="D240" s="146" t="s">
        <v>19</v>
      </c>
      <c r="E240" s="146" t="s">
        <v>564</v>
      </c>
      <c r="F240" s="117" t="s">
        <v>80</v>
      </c>
      <c r="G240" s="167">
        <f>H240+I240+J240+K240</f>
        <v>-40</v>
      </c>
      <c r="H240" s="168">
        <f>'приложение 8.5.'!I333</f>
        <v>-40</v>
      </c>
      <c r="I240" s="168">
        <f>'приложение 8.5.'!J333</f>
        <v>0</v>
      </c>
      <c r="J240" s="168">
        <f>'приложение 8.5.'!K333</f>
        <v>0</v>
      </c>
      <c r="K240" s="168">
        <f>'приложение 8.5.'!L333</f>
        <v>0</v>
      </c>
    </row>
    <row r="241" spans="1:14" ht="140.25" customHeight="1">
      <c r="A241" s="216"/>
      <c r="B241" s="212" t="s">
        <v>512</v>
      </c>
      <c r="C241" s="153" t="s">
        <v>18</v>
      </c>
      <c r="D241" s="153" t="s">
        <v>19</v>
      </c>
      <c r="E241" s="146" t="s">
        <v>522</v>
      </c>
      <c r="F241" s="153"/>
      <c r="G241" s="318">
        <f>H241+I241+J241+K241</f>
        <v>-3460.6000000000004</v>
      </c>
      <c r="H241" s="319">
        <f>H242+H244</f>
        <v>0</v>
      </c>
      <c r="I241" s="319">
        <f>I242+I244</f>
        <v>-3460.6000000000004</v>
      </c>
      <c r="J241" s="319">
        <f>J242+J244</f>
        <v>0</v>
      </c>
      <c r="K241" s="319">
        <f>K242+K244</f>
        <v>0</v>
      </c>
    </row>
    <row r="242" spans="1:14" s="150" customFormat="1" ht="89.25" hidden="1" customHeight="1">
      <c r="A242" s="148"/>
      <c r="B242" s="116" t="s">
        <v>55</v>
      </c>
      <c r="C242" s="146" t="s">
        <v>18</v>
      </c>
      <c r="D242" s="146" t="s">
        <v>19</v>
      </c>
      <c r="E242" s="146" t="s">
        <v>522</v>
      </c>
      <c r="F242" s="117" t="s">
        <v>56</v>
      </c>
      <c r="G242" s="167">
        <f>SUM(H242:K242)</f>
        <v>0</v>
      </c>
      <c r="H242" s="168">
        <f>H243</f>
        <v>0</v>
      </c>
      <c r="I242" s="168">
        <f>I243</f>
        <v>0</v>
      </c>
      <c r="J242" s="168">
        <f>J243</f>
        <v>0</v>
      </c>
      <c r="K242" s="168">
        <f>K243</f>
        <v>0</v>
      </c>
    </row>
    <row r="243" spans="1:14" s="150" customFormat="1" ht="38.25" hidden="1" customHeight="1">
      <c r="A243" s="148"/>
      <c r="B243" s="116" t="s">
        <v>104</v>
      </c>
      <c r="C243" s="146" t="s">
        <v>18</v>
      </c>
      <c r="D243" s="146" t="s">
        <v>19</v>
      </c>
      <c r="E243" s="146" t="s">
        <v>522</v>
      </c>
      <c r="F243" s="117" t="s">
        <v>105</v>
      </c>
      <c r="G243" s="167">
        <f>SUM(H243:K243)</f>
        <v>0</v>
      </c>
      <c r="H243" s="168">
        <f>'приложение 8.5.'!I336</f>
        <v>0</v>
      </c>
      <c r="I243" s="168">
        <f>'приложение 8.5.'!J336</f>
        <v>0</v>
      </c>
      <c r="J243" s="168">
        <f>'приложение 8.5.'!K336</f>
        <v>0</v>
      </c>
      <c r="K243" s="168">
        <f>'приложение 8.5.'!L336</f>
        <v>0</v>
      </c>
    </row>
    <row r="244" spans="1:14" ht="12.75" customHeight="1">
      <c r="A244" s="211"/>
      <c r="B244" s="212" t="s">
        <v>71</v>
      </c>
      <c r="C244" s="153" t="s">
        <v>18</v>
      </c>
      <c r="D244" s="153" t="s">
        <v>19</v>
      </c>
      <c r="E244" s="146" t="s">
        <v>522</v>
      </c>
      <c r="F244" s="153" t="s">
        <v>72</v>
      </c>
      <c r="G244" s="318">
        <f t="shared" ref="G244:G260" si="43">H244+I244+J244+K244</f>
        <v>-3460.6000000000004</v>
      </c>
      <c r="H244" s="319">
        <f>H245</f>
        <v>0</v>
      </c>
      <c r="I244" s="319">
        <f>I245</f>
        <v>-3460.6000000000004</v>
      </c>
      <c r="J244" s="319">
        <f>J245</f>
        <v>0</v>
      </c>
      <c r="K244" s="319">
        <f>K245</f>
        <v>0</v>
      </c>
    </row>
    <row r="245" spans="1:14" ht="63.75" customHeight="1">
      <c r="A245" s="211"/>
      <c r="B245" s="212" t="s">
        <v>333</v>
      </c>
      <c r="C245" s="153" t="s">
        <v>18</v>
      </c>
      <c r="D245" s="153" t="s">
        <v>19</v>
      </c>
      <c r="E245" s="146" t="s">
        <v>522</v>
      </c>
      <c r="F245" s="153" t="s">
        <v>80</v>
      </c>
      <c r="G245" s="318">
        <f t="shared" si="43"/>
        <v>-3460.6000000000004</v>
      </c>
      <c r="H245" s="319">
        <f>'приложение 8.5.'!I340</f>
        <v>0</v>
      </c>
      <c r="I245" s="319">
        <f>'приложение 8.5.'!J340</f>
        <v>-3460.6000000000004</v>
      </c>
      <c r="J245" s="319">
        <f>'приложение 8.5.'!K340</f>
        <v>0</v>
      </c>
      <c r="K245" s="319">
        <f>'приложение 8.5.'!L340</f>
        <v>0</v>
      </c>
    </row>
    <row r="246" spans="1:14" s="222" customFormat="1" ht="63.75" hidden="1">
      <c r="A246" s="226"/>
      <c r="B246" s="13" t="s">
        <v>692</v>
      </c>
      <c r="C246" s="15" t="s">
        <v>18</v>
      </c>
      <c r="D246" s="15" t="s">
        <v>19</v>
      </c>
      <c r="E246" s="15" t="s">
        <v>693</v>
      </c>
      <c r="F246" s="15"/>
      <c r="G246" s="167">
        <f>H246+I246+J246+K246</f>
        <v>0</v>
      </c>
      <c r="H246" s="321">
        <f t="shared" ref="H246:K247" si="44">H247</f>
        <v>0</v>
      </c>
      <c r="I246" s="321">
        <f t="shared" si="44"/>
        <v>0</v>
      </c>
      <c r="J246" s="321">
        <f t="shared" si="44"/>
        <v>0</v>
      </c>
      <c r="K246" s="321">
        <f t="shared" si="44"/>
        <v>0</v>
      </c>
      <c r="N246" s="272"/>
    </row>
    <row r="247" spans="1:14" s="222" customFormat="1" hidden="1">
      <c r="A247" s="226"/>
      <c r="B247" s="13" t="s">
        <v>71</v>
      </c>
      <c r="C247" s="15" t="s">
        <v>18</v>
      </c>
      <c r="D247" s="15" t="s">
        <v>19</v>
      </c>
      <c r="E247" s="15" t="s">
        <v>693</v>
      </c>
      <c r="F247" s="15" t="s">
        <v>72</v>
      </c>
      <c r="G247" s="167">
        <f>H247+I247+J247+K247</f>
        <v>0</v>
      </c>
      <c r="H247" s="321">
        <f t="shared" si="44"/>
        <v>0</v>
      </c>
      <c r="I247" s="321">
        <f t="shared" si="44"/>
        <v>0</v>
      </c>
      <c r="J247" s="321">
        <f t="shared" si="44"/>
        <v>0</v>
      </c>
      <c r="K247" s="321">
        <f t="shared" si="44"/>
        <v>0</v>
      </c>
      <c r="N247" s="272"/>
    </row>
    <row r="248" spans="1:14" s="222" customFormat="1" ht="76.5" hidden="1">
      <c r="A248" s="226"/>
      <c r="B248" s="13" t="s">
        <v>333</v>
      </c>
      <c r="C248" s="15" t="s">
        <v>18</v>
      </c>
      <c r="D248" s="15" t="s">
        <v>19</v>
      </c>
      <c r="E248" s="15" t="s">
        <v>693</v>
      </c>
      <c r="F248" s="15" t="s">
        <v>80</v>
      </c>
      <c r="G248" s="167">
        <f>H248+I248+J248+K248</f>
        <v>0</v>
      </c>
      <c r="H248" s="321">
        <f>'приложение 8.5.'!I343</f>
        <v>0</v>
      </c>
      <c r="I248" s="321">
        <f>'приложение 8.5.'!J343</f>
        <v>0</v>
      </c>
      <c r="J248" s="321">
        <f>'приложение 8.5.'!K343</f>
        <v>0</v>
      </c>
      <c r="K248" s="321">
        <f>'приложение 8.5.'!L343</f>
        <v>0</v>
      </c>
      <c r="N248" s="272"/>
    </row>
    <row r="249" spans="1:14" s="222" customFormat="1" ht="127.5">
      <c r="A249" s="80"/>
      <c r="B249" s="13" t="s">
        <v>720</v>
      </c>
      <c r="C249" s="15" t="s">
        <v>18</v>
      </c>
      <c r="D249" s="15" t="s">
        <v>19</v>
      </c>
      <c r="E249" s="15" t="s">
        <v>721</v>
      </c>
      <c r="F249" s="15"/>
      <c r="G249" s="159">
        <f>H249+I249+J249+K249</f>
        <v>500</v>
      </c>
      <c r="H249" s="160">
        <f>H250</f>
        <v>0</v>
      </c>
      <c r="I249" s="160">
        <f t="shared" ref="I249:K249" si="45">I250</f>
        <v>500</v>
      </c>
      <c r="J249" s="160">
        <f t="shared" si="45"/>
        <v>0</v>
      </c>
      <c r="K249" s="160">
        <f t="shared" si="45"/>
        <v>0</v>
      </c>
      <c r="N249" s="272"/>
    </row>
    <row r="250" spans="1:14" s="222" customFormat="1">
      <c r="A250" s="67"/>
      <c r="B250" s="13" t="s">
        <v>71</v>
      </c>
      <c r="C250" s="15" t="s">
        <v>18</v>
      </c>
      <c r="D250" s="15" t="s">
        <v>19</v>
      </c>
      <c r="E250" s="15" t="s">
        <v>721</v>
      </c>
      <c r="F250" s="15" t="s">
        <v>72</v>
      </c>
      <c r="G250" s="159">
        <f t="shared" ref="G250:G251" si="46">H250+I250+J250+K250</f>
        <v>500</v>
      </c>
      <c r="H250" s="160">
        <f>H251</f>
        <v>0</v>
      </c>
      <c r="I250" s="160">
        <f>I251</f>
        <v>500</v>
      </c>
      <c r="J250" s="160">
        <f>J251</f>
        <v>0</v>
      </c>
      <c r="K250" s="160">
        <f>K251</f>
        <v>0</v>
      </c>
      <c r="N250" s="272"/>
    </row>
    <row r="251" spans="1:14" s="29" customFormat="1" ht="76.5">
      <c r="A251" s="67"/>
      <c r="B251" s="13" t="s">
        <v>333</v>
      </c>
      <c r="C251" s="15" t="s">
        <v>18</v>
      </c>
      <c r="D251" s="15" t="s">
        <v>19</v>
      </c>
      <c r="E251" s="15" t="s">
        <v>721</v>
      </c>
      <c r="F251" s="15" t="s">
        <v>80</v>
      </c>
      <c r="G251" s="159">
        <f t="shared" si="46"/>
        <v>500</v>
      </c>
      <c r="H251" s="165">
        <f>'приложение 8.5.'!I346</f>
        <v>0</v>
      </c>
      <c r="I251" s="165">
        <f>'приложение 8.5.'!J346</f>
        <v>500</v>
      </c>
      <c r="J251" s="165">
        <f>'приложение 8.5.'!K346</f>
        <v>0</v>
      </c>
      <c r="K251" s="165">
        <f>'приложение 8.5.'!L346</f>
        <v>0</v>
      </c>
    </row>
    <row r="252" spans="1:14" s="29" customFormat="1" ht="63.75">
      <c r="A252" s="69"/>
      <c r="B252" s="13" t="s">
        <v>351</v>
      </c>
      <c r="C252" s="15" t="s">
        <v>18</v>
      </c>
      <c r="D252" s="15" t="s">
        <v>19</v>
      </c>
      <c r="E252" s="15" t="s">
        <v>352</v>
      </c>
      <c r="F252" s="15"/>
      <c r="G252" s="159">
        <f t="shared" ref="G252:G259" si="47">H252+I252+J252+K252</f>
        <v>-93.5</v>
      </c>
      <c r="H252" s="160">
        <f>H253</f>
        <v>-93.5</v>
      </c>
      <c r="I252" s="160">
        <f t="shared" ref="I252:K255" si="48">I253</f>
        <v>0</v>
      </c>
      <c r="J252" s="160">
        <f t="shared" si="48"/>
        <v>0</v>
      </c>
      <c r="K252" s="160">
        <f t="shared" si="48"/>
        <v>0</v>
      </c>
    </row>
    <row r="253" spans="1:14" s="29" customFormat="1" ht="63.75">
      <c r="A253" s="69"/>
      <c r="B253" s="13" t="s">
        <v>353</v>
      </c>
      <c r="C253" s="15" t="s">
        <v>18</v>
      </c>
      <c r="D253" s="15" t="s">
        <v>19</v>
      </c>
      <c r="E253" s="15" t="s">
        <v>354</v>
      </c>
      <c r="F253" s="15"/>
      <c r="G253" s="159">
        <f t="shared" si="47"/>
        <v>-93.5</v>
      </c>
      <c r="H253" s="160">
        <f>H254+H257</f>
        <v>-93.5</v>
      </c>
      <c r="I253" s="160">
        <f>I254+I257</f>
        <v>0</v>
      </c>
      <c r="J253" s="160">
        <f>J254+J257</f>
        <v>0</v>
      </c>
      <c r="K253" s="160">
        <f>K254+K257</f>
        <v>0</v>
      </c>
    </row>
    <row r="254" spans="1:14" s="29" customFormat="1" ht="25.5">
      <c r="A254" s="69"/>
      <c r="B254" s="1" t="s">
        <v>538</v>
      </c>
      <c r="C254" s="15" t="s">
        <v>18</v>
      </c>
      <c r="D254" s="15" t="s">
        <v>19</v>
      </c>
      <c r="E254" s="15" t="s">
        <v>561</v>
      </c>
      <c r="F254" s="15"/>
      <c r="G254" s="159">
        <f t="shared" si="47"/>
        <v>-93.5</v>
      </c>
      <c r="H254" s="160">
        <f>H255</f>
        <v>-93.5</v>
      </c>
      <c r="I254" s="160">
        <f t="shared" si="48"/>
        <v>0</v>
      </c>
      <c r="J254" s="160">
        <f t="shared" si="48"/>
        <v>0</v>
      </c>
      <c r="K254" s="160">
        <f t="shared" si="48"/>
        <v>0</v>
      </c>
    </row>
    <row r="255" spans="1:14" s="29" customFormat="1" ht="38.25">
      <c r="A255" s="67"/>
      <c r="B255" s="108" t="s">
        <v>86</v>
      </c>
      <c r="C255" s="15" t="s">
        <v>18</v>
      </c>
      <c r="D255" s="15" t="s">
        <v>19</v>
      </c>
      <c r="E255" s="15" t="s">
        <v>561</v>
      </c>
      <c r="F255" s="15" t="s">
        <v>57</v>
      </c>
      <c r="G255" s="159">
        <f t="shared" si="47"/>
        <v>-93.5</v>
      </c>
      <c r="H255" s="160">
        <f>H256</f>
        <v>-93.5</v>
      </c>
      <c r="I255" s="160">
        <f t="shared" si="48"/>
        <v>0</v>
      </c>
      <c r="J255" s="160">
        <f t="shared" si="48"/>
        <v>0</v>
      </c>
      <c r="K255" s="160">
        <f t="shared" si="48"/>
        <v>0</v>
      </c>
    </row>
    <row r="256" spans="1:14" s="29" customFormat="1" ht="38.25">
      <c r="A256" s="67"/>
      <c r="B256" s="13" t="s">
        <v>111</v>
      </c>
      <c r="C256" s="15" t="s">
        <v>18</v>
      </c>
      <c r="D256" s="15" t="s">
        <v>19</v>
      </c>
      <c r="E256" s="15" t="s">
        <v>561</v>
      </c>
      <c r="F256" s="15" t="s">
        <v>59</v>
      </c>
      <c r="G256" s="159">
        <f t="shared" si="47"/>
        <v>-93.5</v>
      </c>
      <c r="H256" s="160">
        <f>'приложение 8.5.'!I351</f>
        <v>-93.5</v>
      </c>
      <c r="I256" s="160">
        <f>'приложение 8.5.'!J351</f>
        <v>0</v>
      </c>
      <c r="J256" s="160">
        <f>'приложение 8.5.'!K351</f>
        <v>0</v>
      </c>
      <c r="K256" s="160">
        <f>'приложение 8.5.'!L351</f>
        <v>0</v>
      </c>
    </row>
    <row r="257" spans="1:11" s="68" customFormat="1" ht="229.5" hidden="1">
      <c r="A257" s="80"/>
      <c r="B257" s="13" t="s">
        <v>513</v>
      </c>
      <c r="C257" s="15" t="s">
        <v>18</v>
      </c>
      <c r="D257" s="15" t="s">
        <v>19</v>
      </c>
      <c r="E257" s="15" t="s">
        <v>523</v>
      </c>
      <c r="F257" s="15"/>
      <c r="G257" s="159">
        <f t="shared" si="47"/>
        <v>0</v>
      </c>
      <c r="H257" s="160">
        <f t="shared" ref="H257:K258" si="49">H258</f>
        <v>0</v>
      </c>
      <c r="I257" s="160">
        <f t="shared" si="49"/>
        <v>0</v>
      </c>
      <c r="J257" s="160">
        <f t="shared" si="49"/>
        <v>0</v>
      </c>
      <c r="K257" s="160">
        <f t="shared" si="49"/>
        <v>0</v>
      </c>
    </row>
    <row r="258" spans="1:11" s="29" customFormat="1" ht="38.25" hidden="1">
      <c r="A258" s="67"/>
      <c r="B258" s="108" t="s">
        <v>86</v>
      </c>
      <c r="C258" s="15" t="s">
        <v>18</v>
      </c>
      <c r="D258" s="15" t="s">
        <v>19</v>
      </c>
      <c r="E258" s="15" t="s">
        <v>523</v>
      </c>
      <c r="F258" s="15" t="s">
        <v>57</v>
      </c>
      <c r="G258" s="159">
        <f t="shared" si="47"/>
        <v>0</v>
      </c>
      <c r="H258" s="160">
        <f t="shared" si="49"/>
        <v>0</v>
      </c>
      <c r="I258" s="160">
        <f t="shared" si="49"/>
        <v>0</v>
      </c>
      <c r="J258" s="160">
        <f t="shared" si="49"/>
        <v>0</v>
      </c>
      <c r="K258" s="160">
        <f t="shared" si="49"/>
        <v>0</v>
      </c>
    </row>
    <row r="259" spans="1:11" s="29" customFormat="1" ht="38.25" hidden="1">
      <c r="A259" s="67"/>
      <c r="B259" s="13" t="s">
        <v>111</v>
      </c>
      <c r="C259" s="15" t="s">
        <v>18</v>
      </c>
      <c r="D259" s="15" t="s">
        <v>19</v>
      </c>
      <c r="E259" s="15" t="s">
        <v>523</v>
      </c>
      <c r="F259" s="15" t="s">
        <v>59</v>
      </c>
      <c r="G259" s="159">
        <f t="shared" si="47"/>
        <v>0</v>
      </c>
      <c r="H259" s="160">
        <f>'приложение 8.5.'!I355</f>
        <v>0</v>
      </c>
      <c r="I259" s="160">
        <f>'приложение 8.5.'!J355</f>
        <v>0</v>
      </c>
      <c r="J259" s="160">
        <f>'приложение 8.5.'!K355</f>
        <v>0</v>
      </c>
      <c r="K259" s="160">
        <f>'приложение 8.5.'!L355</f>
        <v>0</v>
      </c>
    </row>
    <row r="260" spans="1:11">
      <c r="A260" s="207"/>
      <c r="B260" s="218" t="s">
        <v>129</v>
      </c>
      <c r="C260" s="209" t="s">
        <v>18</v>
      </c>
      <c r="D260" s="209" t="s">
        <v>23</v>
      </c>
      <c r="E260" s="209"/>
      <c r="F260" s="209"/>
      <c r="G260" s="318">
        <f t="shared" si="43"/>
        <v>0</v>
      </c>
      <c r="H260" s="318">
        <f>H261</f>
        <v>0</v>
      </c>
      <c r="I260" s="318">
        <f t="shared" ref="I260:K262" si="50">I261</f>
        <v>0</v>
      </c>
      <c r="J260" s="318">
        <f t="shared" si="50"/>
        <v>0</v>
      </c>
      <c r="K260" s="318">
        <f t="shared" si="50"/>
        <v>0</v>
      </c>
    </row>
    <row r="261" spans="1:11" ht="38.25">
      <c r="A261" s="211"/>
      <c r="B261" s="212" t="s">
        <v>334</v>
      </c>
      <c r="C261" s="153" t="s">
        <v>18</v>
      </c>
      <c r="D261" s="153" t="s">
        <v>23</v>
      </c>
      <c r="E261" s="153" t="s">
        <v>335</v>
      </c>
      <c r="F261" s="153"/>
      <c r="G261" s="318">
        <f>SUM(H261:K261)</f>
        <v>0</v>
      </c>
      <c r="H261" s="319">
        <f>H262</f>
        <v>0</v>
      </c>
      <c r="I261" s="319">
        <f t="shared" si="50"/>
        <v>0</v>
      </c>
      <c r="J261" s="319">
        <f t="shared" si="50"/>
        <v>0</v>
      </c>
      <c r="K261" s="319">
        <f t="shared" si="50"/>
        <v>0</v>
      </c>
    </row>
    <row r="262" spans="1:11">
      <c r="A262" s="211"/>
      <c r="B262" s="212" t="s">
        <v>336</v>
      </c>
      <c r="C262" s="153" t="s">
        <v>18</v>
      </c>
      <c r="D262" s="153" t="s">
        <v>23</v>
      </c>
      <c r="E262" s="153" t="s">
        <v>337</v>
      </c>
      <c r="F262" s="153"/>
      <c r="G262" s="318">
        <f>SUM(H262:K262)</f>
        <v>0</v>
      </c>
      <c r="H262" s="319">
        <f>H263</f>
        <v>0</v>
      </c>
      <c r="I262" s="319">
        <f t="shared" si="50"/>
        <v>0</v>
      </c>
      <c r="J262" s="319">
        <f t="shared" si="50"/>
        <v>0</v>
      </c>
      <c r="K262" s="319">
        <f t="shared" si="50"/>
        <v>0</v>
      </c>
    </row>
    <row r="263" spans="1:11" ht="25.5">
      <c r="A263" s="211"/>
      <c r="B263" s="108" t="s">
        <v>216</v>
      </c>
      <c r="C263" s="153" t="s">
        <v>18</v>
      </c>
      <c r="D263" s="153" t="s">
        <v>23</v>
      </c>
      <c r="E263" s="153" t="s">
        <v>559</v>
      </c>
      <c r="F263" s="153"/>
      <c r="G263" s="318">
        <f>SUM(H263:K263)</f>
        <v>0</v>
      </c>
      <c r="H263" s="319">
        <f>H264+H266</f>
        <v>0</v>
      </c>
      <c r="I263" s="319">
        <f t="shared" ref="I263:K263" si="51">I264+I266</f>
        <v>0</v>
      </c>
      <c r="J263" s="319">
        <f t="shared" si="51"/>
        <v>0</v>
      </c>
      <c r="K263" s="319">
        <f t="shared" si="51"/>
        <v>0</v>
      </c>
    </row>
    <row r="264" spans="1:11" s="29" customFormat="1" ht="38.25">
      <c r="A264" s="67"/>
      <c r="B264" s="116" t="s">
        <v>86</v>
      </c>
      <c r="C264" s="146" t="s">
        <v>18</v>
      </c>
      <c r="D264" s="146" t="s">
        <v>23</v>
      </c>
      <c r="E264" s="146" t="s">
        <v>559</v>
      </c>
      <c r="F264" s="15" t="s">
        <v>57</v>
      </c>
      <c r="G264" s="159">
        <f>H264+I264+J264+K264</f>
        <v>99.8</v>
      </c>
      <c r="H264" s="160">
        <f>H265</f>
        <v>99.8</v>
      </c>
      <c r="I264" s="160">
        <f>I265</f>
        <v>0</v>
      </c>
      <c r="J264" s="160">
        <f>J265</f>
        <v>0</v>
      </c>
      <c r="K264" s="160">
        <f>K265</f>
        <v>0</v>
      </c>
    </row>
    <row r="265" spans="1:11" s="29" customFormat="1" ht="42.75" customHeight="1">
      <c r="A265" s="67"/>
      <c r="B265" s="13" t="s">
        <v>111</v>
      </c>
      <c r="C265" s="146" t="s">
        <v>18</v>
      </c>
      <c r="D265" s="146" t="s">
        <v>23</v>
      </c>
      <c r="E265" s="146" t="s">
        <v>559</v>
      </c>
      <c r="F265" s="15" t="s">
        <v>59</v>
      </c>
      <c r="G265" s="159">
        <f>H265+I265+J265+K265</f>
        <v>99.8</v>
      </c>
      <c r="H265" s="160">
        <f>'приложение 8.5.'!I362</f>
        <v>99.8</v>
      </c>
      <c r="I265" s="160">
        <f>J266</f>
        <v>0</v>
      </c>
      <c r="J265" s="160">
        <f>K266</f>
        <v>0</v>
      </c>
      <c r="K265" s="160">
        <f>L266</f>
        <v>0</v>
      </c>
    </row>
    <row r="266" spans="1:11">
      <c r="A266" s="211"/>
      <c r="B266" s="212" t="s">
        <v>71</v>
      </c>
      <c r="C266" s="153" t="s">
        <v>18</v>
      </c>
      <c r="D266" s="153" t="s">
        <v>23</v>
      </c>
      <c r="E266" s="153" t="s">
        <v>559</v>
      </c>
      <c r="F266" s="153" t="s">
        <v>72</v>
      </c>
      <c r="G266" s="318">
        <f>H266+I266+J266+K266</f>
        <v>-99.8</v>
      </c>
      <c r="H266" s="319">
        <f>H267</f>
        <v>-99.8</v>
      </c>
      <c r="I266" s="319">
        <f>I267</f>
        <v>0</v>
      </c>
      <c r="J266" s="319">
        <f>J267</f>
        <v>0</v>
      </c>
      <c r="K266" s="319">
        <f>K267</f>
        <v>0</v>
      </c>
    </row>
    <row r="267" spans="1:11" ht="63.75">
      <c r="A267" s="211"/>
      <c r="B267" s="212" t="s">
        <v>79</v>
      </c>
      <c r="C267" s="153" t="s">
        <v>18</v>
      </c>
      <c r="D267" s="153" t="s">
        <v>23</v>
      </c>
      <c r="E267" s="153" t="s">
        <v>559</v>
      </c>
      <c r="F267" s="153" t="s">
        <v>80</v>
      </c>
      <c r="G267" s="318">
        <f>H267+I267+J267+K267</f>
        <v>-99.8</v>
      </c>
      <c r="H267" s="319">
        <f>'приложение 8.5.'!I365</f>
        <v>-99.8</v>
      </c>
      <c r="I267" s="319">
        <f>'приложение 8.5.'!J365</f>
        <v>0</v>
      </c>
      <c r="J267" s="319">
        <f>'приложение 8.5.'!K365</f>
        <v>0</v>
      </c>
      <c r="K267" s="319">
        <f>'приложение 8.5.'!L365</f>
        <v>0</v>
      </c>
    </row>
    <row r="268" spans="1:11" ht="12.75" customHeight="1">
      <c r="A268" s="207"/>
      <c r="B268" s="208" t="s">
        <v>43</v>
      </c>
      <c r="C268" s="209" t="s">
        <v>18</v>
      </c>
      <c r="D268" s="209" t="s">
        <v>21</v>
      </c>
      <c r="E268" s="209"/>
      <c r="F268" s="209"/>
      <c r="G268" s="318">
        <f>SUM(H268:K268)</f>
        <v>783.8</v>
      </c>
      <c r="H268" s="318">
        <f>H270+H310</f>
        <v>783.8</v>
      </c>
      <c r="I268" s="318">
        <f>I270+I310</f>
        <v>0</v>
      </c>
      <c r="J268" s="318">
        <f>J270+J310</f>
        <v>0</v>
      </c>
      <c r="K268" s="318">
        <f>K270+K310</f>
        <v>0</v>
      </c>
    </row>
    <row r="269" spans="1:11" ht="25.5" customHeight="1">
      <c r="A269" s="190"/>
      <c r="B269" s="108" t="s">
        <v>92</v>
      </c>
      <c r="C269" s="109" t="s">
        <v>18</v>
      </c>
      <c r="D269" s="109" t="s">
        <v>21</v>
      </c>
      <c r="E269" s="109"/>
      <c r="F269" s="109"/>
      <c r="G269" s="315">
        <f>H269+I269+J269+K269</f>
        <v>-7815</v>
      </c>
      <c r="H269" s="316">
        <f>'приложение 8.5.'!I367</f>
        <v>-7815</v>
      </c>
      <c r="I269" s="316">
        <f>I281+I315</f>
        <v>0</v>
      </c>
      <c r="J269" s="316">
        <f>J281+J315</f>
        <v>0</v>
      </c>
      <c r="K269" s="316">
        <f>K281+K315</f>
        <v>0</v>
      </c>
    </row>
    <row r="270" spans="1:11" ht="38.25" hidden="1" customHeight="1">
      <c r="A270" s="214"/>
      <c r="B270" s="212" t="s">
        <v>334</v>
      </c>
      <c r="C270" s="153" t="s">
        <v>18</v>
      </c>
      <c r="D270" s="153" t="s">
        <v>21</v>
      </c>
      <c r="E270" s="153" t="s">
        <v>335</v>
      </c>
      <c r="F270" s="153"/>
      <c r="G270" s="318">
        <f>H270+I270+J270+K270</f>
        <v>0</v>
      </c>
      <c r="H270" s="319">
        <f>H271</f>
        <v>0</v>
      </c>
      <c r="I270" s="319">
        <f>I271</f>
        <v>0</v>
      </c>
      <c r="J270" s="319">
        <f>J271</f>
        <v>0</v>
      </c>
      <c r="K270" s="319">
        <f>K271</f>
        <v>0</v>
      </c>
    </row>
    <row r="271" spans="1:11" ht="25.5" hidden="1" customHeight="1">
      <c r="A271" s="219"/>
      <c r="B271" s="212" t="s">
        <v>338</v>
      </c>
      <c r="C271" s="153" t="s">
        <v>18</v>
      </c>
      <c r="D271" s="153" t="s">
        <v>21</v>
      </c>
      <c r="E271" s="153" t="s">
        <v>339</v>
      </c>
      <c r="F271" s="153"/>
      <c r="G271" s="318">
        <f t="shared" ref="G271:G278" si="52">SUM(H271:K271)</f>
        <v>0</v>
      </c>
      <c r="H271" s="319">
        <f>H272+H291</f>
        <v>0</v>
      </c>
      <c r="I271" s="319">
        <f>I272+I291</f>
        <v>0</v>
      </c>
      <c r="J271" s="319">
        <f>J272+J291</f>
        <v>0</v>
      </c>
      <c r="K271" s="319">
        <f>K272+K291</f>
        <v>0</v>
      </c>
    </row>
    <row r="272" spans="1:11" ht="38.25" hidden="1" customHeight="1">
      <c r="A272" s="219"/>
      <c r="B272" s="212" t="s">
        <v>340</v>
      </c>
      <c r="C272" s="153" t="s">
        <v>18</v>
      </c>
      <c r="D272" s="153" t="s">
        <v>21</v>
      </c>
      <c r="E272" s="153" t="s">
        <v>341</v>
      </c>
      <c r="F272" s="153"/>
      <c r="G272" s="318">
        <f t="shared" si="52"/>
        <v>0</v>
      </c>
      <c r="H272" s="319">
        <f>H273+H278+H282+H285+H288</f>
        <v>0</v>
      </c>
      <c r="I272" s="319">
        <f>I273+I278+I282+I285+I288</f>
        <v>0</v>
      </c>
      <c r="J272" s="319">
        <f>J273+J278+J282+J285+J288</f>
        <v>0</v>
      </c>
      <c r="K272" s="319">
        <f>K273+K278+K282+K285+K288</f>
        <v>0</v>
      </c>
    </row>
    <row r="273" spans="1:11" s="221" customFormat="1" ht="25.5" hidden="1" customHeight="1">
      <c r="A273" s="220"/>
      <c r="B273" s="116" t="s">
        <v>538</v>
      </c>
      <c r="C273" s="146" t="s">
        <v>18</v>
      </c>
      <c r="D273" s="146" t="s">
        <v>21</v>
      </c>
      <c r="E273" s="146" t="s">
        <v>594</v>
      </c>
      <c r="F273" s="146"/>
      <c r="G273" s="320">
        <f>SUM(H273:K273)</f>
        <v>0</v>
      </c>
      <c r="H273" s="321">
        <f>H274+H276</f>
        <v>0</v>
      </c>
      <c r="I273" s="321">
        <f>I276</f>
        <v>0</v>
      </c>
      <c r="J273" s="321">
        <f>J276</f>
        <v>0</v>
      </c>
      <c r="K273" s="321">
        <f>K276</f>
        <v>0</v>
      </c>
    </row>
    <row r="274" spans="1:11" s="221" customFormat="1" ht="25.5" hidden="1" customHeight="1">
      <c r="A274" s="67"/>
      <c r="B274" s="116" t="s">
        <v>86</v>
      </c>
      <c r="C274" s="146" t="s">
        <v>18</v>
      </c>
      <c r="D274" s="146" t="s">
        <v>21</v>
      </c>
      <c r="E274" s="146" t="s">
        <v>594</v>
      </c>
      <c r="F274" s="15" t="s">
        <v>57</v>
      </c>
      <c r="G274" s="159">
        <f>H274+I274+J274+K274</f>
        <v>0</v>
      </c>
      <c r="H274" s="160">
        <f>H275</f>
        <v>0</v>
      </c>
      <c r="I274" s="160">
        <f>J275</f>
        <v>0</v>
      </c>
      <c r="J274" s="160">
        <f>K275</f>
        <v>0</v>
      </c>
      <c r="K274" s="160">
        <f>L275</f>
        <v>0</v>
      </c>
    </row>
    <row r="275" spans="1:11" s="29" customFormat="1" ht="42.75" hidden="1" customHeight="1">
      <c r="A275" s="67"/>
      <c r="B275" s="13" t="s">
        <v>111</v>
      </c>
      <c r="C275" s="146" t="s">
        <v>18</v>
      </c>
      <c r="D275" s="146" t="s">
        <v>21</v>
      </c>
      <c r="E275" s="146" t="s">
        <v>594</v>
      </c>
      <c r="F275" s="15" t="s">
        <v>59</v>
      </c>
      <c r="G275" s="159">
        <f t="shared" ref="G275" si="53">H275+I275+J275+K275</f>
        <v>0</v>
      </c>
      <c r="H275" s="160">
        <f>'приложение 8.5.'!I373</f>
        <v>0</v>
      </c>
      <c r="I275" s="160">
        <f>'приложение 8.5.'!J373</f>
        <v>0</v>
      </c>
      <c r="J275" s="160">
        <f>'приложение 8.5.'!K373</f>
        <v>0</v>
      </c>
      <c r="K275" s="160">
        <f>'приложение 8.5.'!L373</f>
        <v>0</v>
      </c>
    </row>
    <row r="276" spans="1:11" s="222" customFormat="1" ht="38.25" hidden="1" customHeight="1">
      <c r="A276" s="220"/>
      <c r="B276" s="217" t="s">
        <v>343</v>
      </c>
      <c r="C276" s="146" t="s">
        <v>18</v>
      </c>
      <c r="D276" s="146" t="s">
        <v>21</v>
      </c>
      <c r="E276" s="146" t="s">
        <v>594</v>
      </c>
      <c r="F276" s="146" t="s">
        <v>77</v>
      </c>
      <c r="G276" s="320">
        <f>H276+I276+J276+K276</f>
        <v>0</v>
      </c>
      <c r="H276" s="321">
        <f t="shared" ref="H276:K276" si="54">H277</f>
        <v>0</v>
      </c>
      <c r="I276" s="321">
        <f t="shared" si="54"/>
        <v>0</v>
      </c>
      <c r="J276" s="321">
        <f t="shared" si="54"/>
        <v>0</v>
      </c>
      <c r="K276" s="321">
        <f t="shared" si="54"/>
        <v>0</v>
      </c>
    </row>
    <row r="277" spans="1:11" s="222" customFormat="1" ht="12.75" hidden="1" customHeight="1">
      <c r="A277" s="220"/>
      <c r="B277" s="217" t="s">
        <v>35</v>
      </c>
      <c r="C277" s="146" t="s">
        <v>18</v>
      </c>
      <c r="D277" s="146" t="s">
        <v>21</v>
      </c>
      <c r="E277" s="146" t="s">
        <v>594</v>
      </c>
      <c r="F277" s="146" t="s">
        <v>78</v>
      </c>
      <c r="G277" s="320">
        <f>H277+I277+J277+K277</f>
        <v>0</v>
      </c>
      <c r="H277" s="321">
        <f>'приложение 8.5.'!I376</f>
        <v>0</v>
      </c>
      <c r="I277" s="321">
        <f>'приложение 8.5.'!J376</f>
        <v>0</v>
      </c>
      <c r="J277" s="321">
        <f>'приложение 8.5.'!K376</f>
        <v>0</v>
      </c>
      <c r="K277" s="321">
        <f>'приложение 8.5.'!L376</f>
        <v>0</v>
      </c>
    </row>
    <row r="278" spans="1:11" ht="114.75" hidden="1" customHeight="1">
      <c r="A278" s="219"/>
      <c r="B278" s="212" t="s">
        <v>474</v>
      </c>
      <c r="C278" s="153" t="s">
        <v>18</v>
      </c>
      <c r="D278" s="153" t="s">
        <v>21</v>
      </c>
      <c r="E278" s="153" t="s">
        <v>342</v>
      </c>
      <c r="F278" s="153"/>
      <c r="G278" s="318">
        <f t="shared" si="52"/>
        <v>0</v>
      </c>
      <c r="H278" s="319">
        <f>H279</f>
        <v>0</v>
      </c>
      <c r="I278" s="319">
        <f t="shared" ref="I278:K279" si="55">I279</f>
        <v>0</v>
      </c>
      <c r="J278" s="319">
        <f t="shared" si="55"/>
        <v>0</v>
      </c>
      <c r="K278" s="319">
        <f t="shared" si="55"/>
        <v>0</v>
      </c>
    </row>
    <row r="279" spans="1:11" ht="38.25" hidden="1" customHeight="1">
      <c r="A279" s="214"/>
      <c r="B279" s="212" t="s">
        <v>343</v>
      </c>
      <c r="C279" s="153" t="s">
        <v>18</v>
      </c>
      <c r="D279" s="153" t="s">
        <v>21</v>
      </c>
      <c r="E279" s="153" t="s">
        <v>342</v>
      </c>
      <c r="F279" s="153" t="s">
        <v>77</v>
      </c>
      <c r="G279" s="318">
        <f t="shared" ref="G279:G284" si="56">SUM(H279:K279)</f>
        <v>0</v>
      </c>
      <c r="H279" s="319">
        <f>H280</f>
        <v>0</v>
      </c>
      <c r="I279" s="319">
        <f t="shared" si="55"/>
        <v>0</v>
      </c>
      <c r="J279" s="319">
        <f t="shared" si="55"/>
        <v>0</v>
      </c>
      <c r="K279" s="319">
        <f t="shared" si="55"/>
        <v>0</v>
      </c>
    </row>
    <row r="280" spans="1:11" ht="12.75" hidden="1" customHeight="1">
      <c r="A280" s="214"/>
      <c r="B280" s="212" t="s">
        <v>35</v>
      </c>
      <c r="C280" s="153" t="s">
        <v>18</v>
      </c>
      <c r="D280" s="153" t="s">
        <v>21</v>
      </c>
      <c r="E280" s="153" t="s">
        <v>342</v>
      </c>
      <c r="F280" s="153" t="s">
        <v>78</v>
      </c>
      <c r="G280" s="318">
        <f t="shared" si="56"/>
        <v>0</v>
      </c>
      <c r="H280" s="319">
        <f>'приложение 8.5.'!I380</f>
        <v>0</v>
      </c>
      <c r="I280" s="319">
        <f>'приложение 8.5.'!J380</f>
        <v>0</v>
      </c>
      <c r="J280" s="319">
        <f>'приложение 8.5.'!K380</f>
        <v>0</v>
      </c>
      <c r="K280" s="319">
        <f>'приложение 8.5.'!L380</f>
        <v>0</v>
      </c>
    </row>
    <row r="281" spans="1:11" ht="12.75" hidden="1" customHeight="1">
      <c r="A281" s="219"/>
      <c r="B281" s="212" t="s">
        <v>452</v>
      </c>
      <c r="C281" s="153" t="s">
        <v>18</v>
      </c>
      <c r="D281" s="153" t="s">
        <v>21</v>
      </c>
      <c r="E281" s="153" t="s">
        <v>342</v>
      </c>
      <c r="F281" s="153" t="s">
        <v>78</v>
      </c>
      <c r="G281" s="318">
        <f t="shared" si="56"/>
        <v>0</v>
      </c>
      <c r="H281" s="319">
        <v>0</v>
      </c>
      <c r="I281" s="319">
        <v>0</v>
      </c>
      <c r="J281" s="319">
        <v>0</v>
      </c>
      <c r="K281" s="319">
        <v>0</v>
      </c>
    </row>
    <row r="282" spans="1:11" s="224" customFormat="1" ht="153" hidden="1" customHeight="1">
      <c r="A282" s="223"/>
      <c r="B282" s="239" t="s">
        <v>615</v>
      </c>
      <c r="C282" s="146" t="s">
        <v>18</v>
      </c>
      <c r="D282" s="146" t="s">
        <v>21</v>
      </c>
      <c r="E282" s="146" t="s">
        <v>616</v>
      </c>
      <c r="F282" s="146"/>
      <c r="G282" s="320">
        <f t="shared" si="56"/>
        <v>0</v>
      </c>
      <c r="H282" s="321">
        <f t="shared" ref="H282:K283" si="57">H283</f>
        <v>0</v>
      </c>
      <c r="I282" s="321">
        <f t="shared" si="57"/>
        <v>0</v>
      </c>
      <c r="J282" s="321">
        <f t="shared" si="57"/>
        <v>0</v>
      </c>
      <c r="K282" s="321">
        <f t="shared" si="57"/>
        <v>0</v>
      </c>
    </row>
    <row r="283" spans="1:11" s="224" customFormat="1" ht="38.25" hidden="1" customHeight="1">
      <c r="A283" s="223"/>
      <c r="B283" s="217" t="s">
        <v>343</v>
      </c>
      <c r="C283" s="146" t="s">
        <v>18</v>
      </c>
      <c r="D283" s="146" t="s">
        <v>21</v>
      </c>
      <c r="E283" s="146" t="s">
        <v>616</v>
      </c>
      <c r="F283" s="146" t="s">
        <v>77</v>
      </c>
      <c r="G283" s="320">
        <f t="shared" si="56"/>
        <v>0</v>
      </c>
      <c r="H283" s="321">
        <f t="shared" si="57"/>
        <v>0</v>
      </c>
      <c r="I283" s="321">
        <f t="shared" si="57"/>
        <v>0</v>
      </c>
      <c r="J283" s="321">
        <f t="shared" si="57"/>
        <v>0</v>
      </c>
      <c r="K283" s="321">
        <f t="shared" si="57"/>
        <v>0</v>
      </c>
    </row>
    <row r="284" spans="1:11" s="224" customFormat="1" ht="12.75" hidden="1" customHeight="1">
      <c r="A284" s="223"/>
      <c r="B284" s="217" t="s">
        <v>35</v>
      </c>
      <c r="C284" s="146" t="s">
        <v>18</v>
      </c>
      <c r="D284" s="146" t="s">
        <v>21</v>
      </c>
      <c r="E284" s="146" t="s">
        <v>616</v>
      </c>
      <c r="F284" s="146" t="s">
        <v>78</v>
      </c>
      <c r="G284" s="320">
        <f t="shared" si="56"/>
        <v>0</v>
      </c>
      <c r="H284" s="321">
        <f>'приложение 8.5.'!I385</f>
        <v>0</v>
      </c>
      <c r="I284" s="321">
        <f>'приложение 8.5.'!J385</f>
        <v>0</v>
      </c>
      <c r="J284" s="321">
        <f>'приложение 8.5.'!K385</f>
        <v>0</v>
      </c>
      <c r="K284" s="321">
        <f>'приложение 8.5.'!L385</f>
        <v>0</v>
      </c>
    </row>
    <row r="285" spans="1:11" ht="225.75" hidden="1" customHeight="1">
      <c r="A285" s="219"/>
      <c r="B285" s="212" t="s">
        <v>475</v>
      </c>
      <c r="C285" s="153" t="s">
        <v>18</v>
      </c>
      <c r="D285" s="153" t="s">
        <v>21</v>
      </c>
      <c r="E285" s="153" t="s">
        <v>344</v>
      </c>
      <c r="F285" s="153"/>
      <c r="G285" s="318">
        <f t="shared" ref="G285:G291" si="58">SUM(H285:K285)</f>
        <v>0</v>
      </c>
      <c r="H285" s="319">
        <f>H286</f>
        <v>0</v>
      </c>
      <c r="I285" s="319">
        <f t="shared" ref="I285:K286" si="59">I286</f>
        <v>0</v>
      </c>
      <c r="J285" s="319">
        <f t="shared" si="59"/>
        <v>0</v>
      </c>
      <c r="K285" s="319">
        <f t="shared" si="59"/>
        <v>0</v>
      </c>
    </row>
    <row r="286" spans="1:11" ht="38.25" hidden="1" customHeight="1">
      <c r="A286" s="214"/>
      <c r="B286" s="212" t="s">
        <v>343</v>
      </c>
      <c r="C286" s="153" t="s">
        <v>18</v>
      </c>
      <c r="D286" s="153" t="s">
        <v>21</v>
      </c>
      <c r="E286" s="153" t="s">
        <v>344</v>
      </c>
      <c r="F286" s="153" t="s">
        <v>77</v>
      </c>
      <c r="G286" s="318">
        <f t="shared" si="58"/>
        <v>0</v>
      </c>
      <c r="H286" s="319">
        <f>H287</f>
        <v>0</v>
      </c>
      <c r="I286" s="319">
        <f t="shared" si="59"/>
        <v>0</v>
      </c>
      <c r="J286" s="319">
        <f t="shared" si="59"/>
        <v>0</v>
      </c>
      <c r="K286" s="319">
        <f t="shared" si="59"/>
        <v>0</v>
      </c>
    </row>
    <row r="287" spans="1:11" ht="12.75" hidden="1" customHeight="1">
      <c r="A287" s="214"/>
      <c r="B287" s="212" t="s">
        <v>35</v>
      </c>
      <c r="C287" s="153" t="s">
        <v>18</v>
      </c>
      <c r="D287" s="153" t="s">
        <v>21</v>
      </c>
      <c r="E287" s="153" t="s">
        <v>344</v>
      </c>
      <c r="F287" s="153" t="s">
        <v>78</v>
      </c>
      <c r="G287" s="318">
        <f t="shared" si="58"/>
        <v>0</v>
      </c>
      <c r="H287" s="319">
        <f>'приложение 8.5.'!I389</f>
        <v>0</v>
      </c>
      <c r="I287" s="319">
        <f>'приложение 8.5.'!J389</f>
        <v>0</v>
      </c>
      <c r="J287" s="319">
        <f>'приложение 8.5.'!K389</f>
        <v>0</v>
      </c>
      <c r="K287" s="319">
        <f>'приложение 8.5.'!L389</f>
        <v>0</v>
      </c>
    </row>
    <row r="288" spans="1:11" ht="249.75" hidden="1" customHeight="1">
      <c r="A288" s="219"/>
      <c r="B288" s="212" t="s">
        <v>476</v>
      </c>
      <c r="C288" s="153" t="s">
        <v>18</v>
      </c>
      <c r="D288" s="153" t="s">
        <v>21</v>
      </c>
      <c r="E288" s="153" t="s">
        <v>345</v>
      </c>
      <c r="F288" s="153"/>
      <c r="G288" s="318">
        <f t="shared" si="58"/>
        <v>0</v>
      </c>
      <c r="H288" s="319">
        <f>H289</f>
        <v>0</v>
      </c>
      <c r="I288" s="319">
        <f t="shared" ref="I288:K289" si="60">I289</f>
        <v>0</v>
      </c>
      <c r="J288" s="319">
        <f t="shared" si="60"/>
        <v>0</v>
      </c>
      <c r="K288" s="319">
        <f t="shared" si="60"/>
        <v>0</v>
      </c>
    </row>
    <row r="289" spans="1:11" ht="38.25" hidden="1" customHeight="1">
      <c r="A289" s="214"/>
      <c r="B289" s="212" t="s">
        <v>343</v>
      </c>
      <c r="C289" s="153" t="s">
        <v>18</v>
      </c>
      <c r="D289" s="153" t="s">
        <v>21</v>
      </c>
      <c r="E289" s="153" t="s">
        <v>345</v>
      </c>
      <c r="F289" s="153" t="s">
        <v>77</v>
      </c>
      <c r="G289" s="318">
        <f t="shared" si="58"/>
        <v>0</v>
      </c>
      <c r="H289" s="319">
        <f>H290</f>
        <v>0</v>
      </c>
      <c r="I289" s="319">
        <f t="shared" si="60"/>
        <v>0</v>
      </c>
      <c r="J289" s="319">
        <f t="shared" si="60"/>
        <v>0</v>
      </c>
      <c r="K289" s="319">
        <f t="shared" si="60"/>
        <v>0</v>
      </c>
    </row>
    <row r="290" spans="1:11" ht="12.75" hidden="1" customHeight="1">
      <c r="A290" s="214"/>
      <c r="B290" s="212" t="s">
        <v>35</v>
      </c>
      <c r="C290" s="153" t="s">
        <v>18</v>
      </c>
      <c r="D290" s="153" t="s">
        <v>21</v>
      </c>
      <c r="E290" s="153" t="s">
        <v>345</v>
      </c>
      <c r="F290" s="153" t="s">
        <v>78</v>
      </c>
      <c r="G290" s="318">
        <f t="shared" si="58"/>
        <v>0</v>
      </c>
      <c r="H290" s="319">
        <f>'приложение 8.5.'!I393</f>
        <v>0</v>
      </c>
      <c r="I290" s="319">
        <f>'приложение 8.5.'!J393</f>
        <v>0</v>
      </c>
      <c r="J290" s="319">
        <f>'приложение 8.5.'!K393</f>
        <v>0</v>
      </c>
      <c r="K290" s="319">
        <f>'приложение 8.5.'!L393</f>
        <v>0</v>
      </c>
    </row>
    <row r="291" spans="1:11" ht="38.25" hidden="1" customHeight="1">
      <c r="A291" s="219"/>
      <c r="B291" s="212" t="s">
        <v>346</v>
      </c>
      <c r="C291" s="153" t="s">
        <v>18</v>
      </c>
      <c r="D291" s="153" t="s">
        <v>21</v>
      </c>
      <c r="E291" s="153" t="s">
        <v>347</v>
      </c>
      <c r="F291" s="153"/>
      <c r="G291" s="318">
        <f t="shared" si="58"/>
        <v>0</v>
      </c>
      <c r="H291" s="319">
        <f>H292+H297+H301+H304+H307</f>
        <v>0</v>
      </c>
      <c r="I291" s="319">
        <f>I292+I297+I304+I307</f>
        <v>0</v>
      </c>
      <c r="J291" s="319">
        <f>J292+J297+J304+J307</f>
        <v>0</v>
      </c>
      <c r="K291" s="319">
        <f>K292+K297+K304+K307</f>
        <v>0</v>
      </c>
    </row>
    <row r="292" spans="1:11" ht="25.5" hidden="1" customHeight="1">
      <c r="A292" s="219"/>
      <c r="B292" s="108" t="s">
        <v>216</v>
      </c>
      <c r="C292" s="153" t="s">
        <v>18</v>
      </c>
      <c r="D292" s="153" t="s">
        <v>21</v>
      </c>
      <c r="E292" s="153" t="s">
        <v>560</v>
      </c>
      <c r="F292" s="153"/>
      <c r="G292" s="318">
        <f t="shared" ref="G292:G297" si="61">SUM(H292:K292)</f>
        <v>0</v>
      </c>
      <c r="H292" s="319">
        <f>H293+H295</f>
        <v>0</v>
      </c>
      <c r="I292" s="319">
        <f>I293+I295</f>
        <v>0</v>
      </c>
      <c r="J292" s="319">
        <f>J293+J295</f>
        <v>0</v>
      </c>
      <c r="K292" s="319">
        <f>K293+K295</f>
        <v>0</v>
      </c>
    </row>
    <row r="293" spans="1:11" ht="38.25" hidden="1" customHeight="1">
      <c r="A293" s="214"/>
      <c r="B293" s="108" t="s">
        <v>86</v>
      </c>
      <c r="C293" s="153" t="s">
        <v>18</v>
      </c>
      <c r="D293" s="153" t="s">
        <v>21</v>
      </c>
      <c r="E293" s="153" t="s">
        <v>560</v>
      </c>
      <c r="F293" s="153" t="s">
        <v>57</v>
      </c>
      <c r="G293" s="318">
        <f t="shared" si="61"/>
        <v>0</v>
      </c>
      <c r="H293" s="319">
        <f>H294</f>
        <v>0</v>
      </c>
      <c r="I293" s="319">
        <f>I294</f>
        <v>0</v>
      </c>
      <c r="J293" s="319">
        <f>J294</f>
        <v>0</v>
      </c>
      <c r="K293" s="319">
        <f>K294</f>
        <v>0</v>
      </c>
    </row>
    <row r="294" spans="1:11" ht="38.25" hidden="1" customHeight="1">
      <c r="A294" s="214"/>
      <c r="B294" s="108" t="s">
        <v>111</v>
      </c>
      <c r="C294" s="153" t="s">
        <v>18</v>
      </c>
      <c r="D294" s="153" t="s">
        <v>21</v>
      </c>
      <c r="E294" s="153" t="s">
        <v>560</v>
      </c>
      <c r="F294" s="153" t="s">
        <v>59</v>
      </c>
      <c r="G294" s="318">
        <f t="shared" si="61"/>
        <v>0</v>
      </c>
      <c r="H294" s="319">
        <f>'приложение 8.5.'!I398</f>
        <v>0</v>
      </c>
      <c r="I294" s="319">
        <f>'приложение 8.5.'!J398</f>
        <v>0</v>
      </c>
      <c r="J294" s="319">
        <f>'приложение 8.5.'!K398</f>
        <v>0</v>
      </c>
      <c r="K294" s="319">
        <f>'приложение 8.5.'!L398</f>
        <v>0</v>
      </c>
    </row>
    <row r="295" spans="1:11" s="224" customFormat="1" ht="38.25" hidden="1" customHeight="1">
      <c r="A295" s="223"/>
      <c r="B295" s="217" t="s">
        <v>343</v>
      </c>
      <c r="C295" s="146" t="s">
        <v>18</v>
      </c>
      <c r="D295" s="146" t="s">
        <v>21</v>
      </c>
      <c r="E295" s="146" t="s">
        <v>560</v>
      </c>
      <c r="F295" s="146" t="s">
        <v>77</v>
      </c>
      <c r="G295" s="320">
        <f t="shared" si="61"/>
        <v>0</v>
      </c>
      <c r="H295" s="321">
        <f>H296</f>
        <v>0</v>
      </c>
      <c r="I295" s="321">
        <f>I296</f>
        <v>0</v>
      </c>
      <c r="J295" s="321">
        <f>J296</f>
        <v>0</v>
      </c>
      <c r="K295" s="321">
        <f>K296</f>
        <v>0</v>
      </c>
    </row>
    <row r="296" spans="1:11" s="224" customFormat="1" ht="12.75" hidden="1" customHeight="1">
      <c r="A296" s="223"/>
      <c r="B296" s="217" t="s">
        <v>35</v>
      </c>
      <c r="C296" s="146" t="s">
        <v>18</v>
      </c>
      <c r="D296" s="146" t="s">
        <v>21</v>
      </c>
      <c r="E296" s="146" t="s">
        <v>560</v>
      </c>
      <c r="F296" s="146" t="s">
        <v>78</v>
      </c>
      <c r="G296" s="320">
        <f t="shared" si="61"/>
        <v>0</v>
      </c>
      <c r="H296" s="321">
        <f>'приложение 8.5.'!I401</f>
        <v>0</v>
      </c>
      <c r="I296" s="321">
        <f>'приложение 8.5.'!J401</f>
        <v>0</v>
      </c>
      <c r="J296" s="321">
        <f>'приложение 8.5.'!K401</f>
        <v>0</v>
      </c>
      <c r="K296" s="321">
        <f>'приложение 8.5.'!L401</f>
        <v>0</v>
      </c>
    </row>
    <row r="297" spans="1:11" ht="114.75" hidden="1" customHeight="1">
      <c r="A297" s="219"/>
      <c r="B297" s="212" t="s">
        <v>474</v>
      </c>
      <c r="C297" s="153" t="s">
        <v>18</v>
      </c>
      <c r="D297" s="153" t="s">
        <v>21</v>
      </c>
      <c r="E297" s="153" t="s">
        <v>348</v>
      </c>
      <c r="F297" s="153"/>
      <c r="G297" s="318">
        <f t="shared" si="61"/>
        <v>0</v>
      </c>
      <c r="H297" s="319">
        <f>H298</f>
        <v>0</v>
      </c>
      <c r="I297" s="319">
        <f t="shared" ref="I297:K298" si="62">I298</f>
        <v>0</v>
      </c>
      <c r="J297" s="319">
        <f t="shared" si="62"/>
        <v>0</v>
      </c>
      <c r="K297" s="319">
        <f t="shared" si="62"/>
        <v>0</v>
      </c>
    </row>
    <row r="298" spans="1:11" ht="38.25" hidden="1" customHeight="1">
      <c r="A298" s="214"/>
      <c r="B298" s="108" t="s">
        <v>86</v>
      </c>
      <c r="C298" s="153" t="s">
        <v>18</v>
      </c>
      <c r="D298" s="153" t="s">
        <v>21</v>
      </c>
      <c r="E298" s="153" t="s">
        <v>348</v>
      </c>
      <c r="F298" s="153" t="s">
        <v>57</v>
      </c>
      <c r="G298" s="318">
        <f t="shared" ref="G298:G303" si="63">SUM(H298:K298)</f>
        <v>0</v>
      </c>
      <c r="H298" s="319">
        <f>H299</f>
        <v>0</v>
      </c>
      <c r="I298" s="319">
        <f t="shared" si="62"/>
        <v>0</v>
      </c>
      <c r="J298" s="319">
        <f t="shared" si="62"/>
        <v>0</v>
      </c>
      <c r="K298" s="319">
        <f t="shared" si="62"/>
        <v>0</v>
      </c>
    </row>
    <row r="299" spans="1:11" ht="38.25" hidden="1" customHeight="1">
      <c r="A299" s="214"/>
      <c r="B299" s="108" t="s">
        <v>111</v>
      </c>
      <c r="C299" s="153" t="s">
        <v>18</v>
      </c>
      <c r="D299" s="153" t="s">
        <v>21</v>
      </c>
      <c r="E299" s="153" t="s">
        <v>348</v>
      </c>
      <c r="F299" s="153" t="s">
        <v>59</v>
      </c>
      <c r="G299" s="318">
        <f t="shared" si="63"/>
        <v>0</v>
      </c>
      <c r="H299" s="319">
        <v>0</v>
      </c>
      <c r="I299" s="319">
        <f>'приложение 8.5.'!J392</f>
        <v>0</v>
      </c>
      <c r="J299" s="319">
        <f>'приложение 8.5.'!K405</f>
        <v>0</v>
      </c>
      <c r="K299" s="319">
        <f>'приложение 8.5.'!L392</f>
        <v>0</v>
      </c>
    </row>
    <row r="300" spans="1:11" s="85" customFormat="1" ht="12.75" hidden="1" customHeight="1">
      <c r="A300" s="96"/>
      <c r="B300" s="91" t="s">
        <v>452</v>
      </c>
      <c r="C300" s="95" t="s">
        <v>18</v>
      </c>
      <c r="D300" s="95" t="s">
        <v>21</v>
      </c>
      <c r="E300" s="95" t="s">
        <v>348</v>
      </c>
      <c r="F300" s="95" t="s">
        <v>59</v>
      </c>
      <c r="G300" s="361">
        <f t="shared" si="63"/>
        <v>0</v>
      </c>
      <c r="H300" s="362">
        <v>0</v>
      </c>
      <c r="I300" s="362">
        <v>0</v>
      </c>
      <c r="J300" s="362">
        <v>0</v>
      </c>
      <c r="K300" s="362">
        <v>0</v>
      </c>
    </row>
    <row r="301" spans="1:11" s="224" customFormat="1" ht="153" hidden="1" customHeight="1">
      <c r="A301" s="223"/>
      <c r="B301" s="119" t="s">
        <v>615</v>
      </c>
      <c r="C301" s="146" t="s">
        <v>18</v>
      </c>
      <c r="D301" s="146" t="s">
        <v>21</v>
      </c>
      <c r="E301" s="146" t="s">
        <v>617</v>
      </c>
      <c r="F301" s="146"/>
      <c r="G301" s="320">
        <f t="shared" si="63"/>
        <v>0</v>
      </c>
      <c r="H301" s="321">
        <f>H302</f>
        <v>0</v>
      </c>
      <c r="I301" s="321">
        <f t="shared" ref="I301:K302" si="64">I302</f>
        <v>0</v>
      </c>
      <c r="J301" s="321">
        <f t="shared" si="64"/>
        <v>0</v>
      </c>
      <c r="K301" s="321">
        <f t="shared" si="64"/>
        <v>0</v>
      </c>
    </row>
    <row r="302" spans="1:11" s="224" customFormat="1" ht="38.25" hidden="1" customHeight="1">
      <c r="A302" s="223"/>
      <c r="B302" s="108" t="s">
        <v>86</v>
      </c>
      <c r="C302" s="146" t="s">
        <v>18</v>
      </c>
      <c r="D302" s="146" t="s">
        <v>21</v>
      </c>
      <c r="E302" s="146" t="s">
        <v>617</v>
      </c>
      <c r="F302" s="146" t="s">
        <v>57</v>
      </c>
      <c r="G302" s="320">
        <f t="shared" si="63"/>
        <v>0</v>
      </c>
      <c r="H302" s="321">
        <f>H303</f>
        <v>0</v>
      </c>
      <c r="I302" s="321">
        <f t="shared" si="64"/>
        <v>0</v>
      </c>
      <c r="J302" s="321">
        <f t="shared" si="64"/>
        <v>0</v>
      </c>
      <c r="K302" s="321">
        <f t="shared" si="64"/>
        <v>0</v>
      </c>
    </row>
    <row r="303" spans="1:11" s="224" customFormat="1" ht="38.25" hidden="1" customHeight="1">
      <c r="A303" s="223"/>
      <c r="B303" s="116" t="s">
        <v>111</v>
      </c>
      <c r="C303" s="146" t="s">
        <v>18</v>
      </c>
      <c r="D303" s="146" t="s">
        <v>21</v>
      </c>
      <c r="E303" s="146" t="s">
        <v>617</v>
      </c>
      <c r="F303" s="146" t="s">
        <v>59</v>
      </c>
      <c r="G303" s="320">
        <f t="shared" si="63"/>
        <v>0</v>
      </c>
      <c r="H303" s="321">
        <f>'приложение 8.5.'!I410</f>
        <v>0</v>
      </c>
      <c r="I303" s="321">
        <f>'приложение 8.5.'!J410</f>
        <v>0</v>
      </c>
      <c r="J303" s="321">
        <f>'приложение 8.5.'!K410</f>
        <v>0</v>
      </c>
      <c r="K303" s="321">
        <f>'приложение 8.5.'!L410</f>
        <v>0</v>
      </c>
    </row>
    <row r="304" spans="1:11" ht="225" hidden="1" customHeight="1">
      <c r="A304" s="219"/>
      <c r="B304" s="212" t="s">
        <v>475</v>
      </c>
      <c r="C304" s="153" t="s">
        <v>18</v>
      </c>
      <c r="D304" s="153" t="s">
        <v>21</v>
      </c>
      <c r="E304" s="153" t="s">
        <v>349</v>
      </c>
      <c r="F304" s="153"/>
      <c r="G304" s="318">
        <f t="shared" ref="G304:G309" si="65">SUM(H304:K304)</f>
        <v>0</v>
      </c>
      <c r="H304" s="319">
        <f>H305</f>
        <v>0</v>
      </c>
      <c r="I304" s="319">
        <f t="shared" ref="I304:K305" si="66">I305</f>
        <v>0</v>
      </c>
      <c r="J304" s="319">
        <f t="shared" si="66"/>
        <v>0</v>
      </c>
      <c r="K304" s="319">
        <f t="shared" si="66"/>
        <v>0</v>
      </c>
    </row>
    <row r="305" spans="1:11" ht="38.25" hidden="1" customHeight="1">
      <c r="A305" s="214"/>
      <c r="B305" s="108" t="s">
        <v>86</v>
      </c>
      <c r="C305" s="153" t="s">
        <v>18</v>
      </c>
      <c r="D305" s="153" t="s">
        <v>21</v>
      </c>
      <c r="E305" s="153" t="s">
        <v>349</v>
      </c>
      <c r="F305" s="153" t="s">
        <v>57</v>
      </c>
      <c r="G305" s="318">
        <f t="shared" si="65"/>
        <v>0</v>
      </c>
      <c r="H305" s="319">
        <f>H306</f>
        <v>0</v>
      </c>
      <c r="I305" s="319">
        <f t="shared" si="66"/>
        <v>0</v>
      </c>
      <c r="J305" s="319">
        <f t="shared" si="66"/>
        <v>0</v>
      </c>
      <c r="K305" s="319">
        <f t="shared" si="66"/>
        <v>0</v>
      </c>
    </row>
    <row r="306" spans="1:11" ht="38.25" hidden="1" customHeight="1">
      <c r="A306" s="214"/>
      <c r="B306" s="108" t="s">
        <v>111</v>
      </c>
      <c r="C306" s="153" t="s">
        <v>18</v>
      </c>
      <c r="D306" s="153" t="s">
        <v>21</v>
      </c>
      <c r="E306" s="153" t="s">
        <v>349</v>
      </c>
      <c r="F306" s="153" t="s">
        <v>59</v>
      </c>
      <c r="G306" s="318">
        <f t="shared" si="65"/>
        <v>0</v>
      </c>
      <c r="H306" s="319">
        <f>'приложение 8.5.'!I414</f>
        <v>0</v>
      </c>
      <c r="I306" s="319">
        <f>'приложение 8.5.'!J414</f>
        <v>0</v>
      </c>
      <c r="J306" s="319">
        <f>'приложение 8.5.'!K414</f>
        <v>0</v>
      </c>
      <c r="K306" s="319">
        <f>'приложение 8.5.'!L414</f>
        <v>0</v>
      </c>
    </row>
    <row r="307" spans="1:11" ht="249.75" hidden="1" customHeight="1">
      <c r="A307" s="219"/>
      <c r="B307" s="212" t="s">
        <v>476</v>
      </c>
      <c r="C307" s="153" t="s">
        <v>18</v>
      </c>
      <c r="D307" s="153" t="s">
        <v>21</v>
      </c>
      <c r="E307" s="153" t="s">
        <v>350</v>
      </c>
      <c r="F307" s="153"/>
      <c r="G307" s="318">
        <f t="shared" si="65"/>
        <v>0</v>
      </c>
      <c r="H307" s="319">
        <f>H308</f>
        <v>0</v>
      </c>
      <c r="I307" s="319">
        <f t="shared" ref="I307:K308" si="67">I308</f>
        <v>0</v>
      </c>
      <c r="J307" s="319">
        <f t="shared" si="67"/>
        <v>0</v>
      </c>
      <c r="K307" s="319">
        <f t="shared" si="67"/>
        <v>0</v>
      </c>
    </row>
    <row r="308" spans="1:11" ht="38.25" hidden="1" customHeight="1">
      <c r="A308" s="214"/>
      <c r="B308" s="108" t="s">
        <v>86</v>
      </c>
      <c r="C308" s="153" t="s">
        <v>18</v>
      </c>
      <c r="D308" s="153" t="s">
        <v>21</v>
      </c>
      <c r="E308" s="153" t="s">
        <v>350</v>
      </c>
      <c r="F308" s="153" t="s">
        <v>57</v>
      </c>
      <c r="G308" s="318">
        <f t="shared" si="65"/>
        <v>0</v>
      </c>
      <c r="H308" s="319">
        <f>H309</f>
        <v>0</v>
      </c>
      <c r="I308" s="319">
        <f t="shared" si="67"/>
        <v>0</v>
      </c>
      <c r="J308" s="319">
        <f t="shared" si="67"/>
        <v>0</v>
      </c>
      <c r="K308" s="319">
        <f t="shared" si="67"/>
        <v>0</v>
      </c>
    </row>
    <row r="309" spans="1:11" ht="38.25" hidden="1" customHeight="1">
      <c r="A309" s="214"/>
      <c r="B309" s="108" t="s">
        <v>111</v>
      </c>
      <c r="C309" s="153" t="s">
        <v>18</v>
      </c>
      <c r="D309" s="153" t="s">
        <v>21</v>
      </c>
      <c r="E309" s="153" t="s">
        <v>350</v>
      </c>
      <c r="F309" s="153" t="s">
        <v>59</v>
      </c>
      <c r="G309" s="318">
        <f t="shared" si="65"/>
        <v>0</v>
      </c>
      <c r="H309" s="319">
        <f>'приложение 8.5.'!I418</f>
        <v>0</v>
      </c>
      <c r="I309" s="319">
        <f>'приложение 8.5.'!J418</f>
        <v>0</v>
      </c>
      <c r="J309" s="319">
        <f>'приложение 8.5.'!K418</f>
        <v>0</v>
      </c>
      <c r="K309" s="319">
        <f>'приложение 8.5.'!L418</f>
        <v>0</v>
      </c>
    </row>
    <row r="310" spans="1:11" ht="63.75" customHeight="1">
      <c r="A310" s="213"/>
      <c r="B310" s="212" t="s">
        <v>351</v>
      </c>
      <c r="C310" s="153" t="s">
        <v>18</v>
      </c>
      <c r="D310" s="153" t="s">
        <v>21</v>
      </c>
      <c r="E310" s="153" t="s">
        <v>352</v>
      </c>
      <c r="F310" s="153"/>
      <c r="G310" s="318">
        <f t="shared" ref="G310:G318" si="68">H310+I310+J310+K310</f>
        <v>783.8</v>
      </c>
      <c r="H310" s="319">
        <f>H311</f>
        <v>783.8</v>
      </c>
      <c r="I310" s="319">
        <f>I311</f>
        <v>0</v>
      </c>
      <c r="J310" s="319">
        <f>J311</f>
        <v>0</v>
      </c>
      <c r="K310" s="319">
        <f>K311</f>
        <v>0</v>
      </c>
    </row>
    <row r="311" spans="1:11" ht="63.75" customHeight="1">
      <c r="A311" s="211"/>
      <c r="B311" s="212" t="s">
        <v>353</v>
      </c>
      <c r="C311" s="153" t="s">
        <v>18</v>
      </c>
      <c r="D311" s="153" t="s">
        <v>21</v>
      </c>
      <c r="E311" s="153" t="s">
        <v>354</v>
      </c>
      <c r="F311" s="153"/>
      <c r="G311" s="318">
        <f t="shared" si="68"/>
        <v>783.8</v>
      </c>
      <c r="H311" s="319">
        <f t="shared" ref="H311:K312" si="69">H313</f>
        <v>783.8</v>
      </c>
      <c r="I311" s="319">
        <f t="shared" si="69"/>
        <v>0</v>
      </c>
      <c r="J311" s="319">
        <f t="shared" si="69"/>
        <v>0</v>
      </c>
      <c r="K311" s="319">
        <f t="shared" si="69"/>
        <v>0</v>
      </c>
    </row>
    <row r="312" spans="1:11" ht="25.5" customHeight="1">
      <c r="A312" s="211"/>
      <c r="B312" s="108" t="s">
        <v>216</v>
      </c>
      <c r="C312" s="153" t="s">
        <v>18</v>
      </c>
      <c r="D312" s="153" t="s">
        <v>21</v>
      </c>
      <c r="E312" s="153" t="s">
        <v>561</v>
      </c>
      <c r="F312" s="153"/>
      <c r="G312" s="318">
        <f t="shared" si="68"/>
        <v>783.8</v>
      </c>
      <c r="H312" s="319">
        <f t="shared" si="69"/>
        <v>783.8</v>
      </c>
      <c r="I312" s="319">
        <f t="shared" si="69"/>
        <v>0</v>
      </c>
      <c r="J312" s="319">
        <f t="shared" si="69"/>
        <v>0</v>
      </c>
      <c r="K312" s="319">
        <f t="shared" si="69"/>
        <v>0</v>
      </c>
    </row>
    <row r="313" spans="1:11" ht="38.25" customHeight="1">
      <c r="A313" s="211"/>
      <c r="B313" s="108" t="s">
        <v>86</v>
      </c>
      <c r="C313" s="153" t="s">
        <v>18</v>
      </c>
      <c r="D313" s="153" t="s">
        <v>21</v>
      </c>
      <c r="E313" s="153" t="s">
        <v>561</v>
      </c>
      <c r="F313" s="153" t="s">
        <v>57</v>
      </c>
      <c r="G313" s="318">
        <f t="shared" si="68"/>
        <v>783.8</v>
      </c>
      <c r="H313" s="319">
        <f>H314</f>
        <v>783.8</v>
      </c>
      <c r="I313" s="319">
        <f>I314</f>
        <v>0</v>
      </c>
      <c r="J313" s="319">
        <f>J314</f>
        <v>0</v>
      </c>
      <c r="K313" s="319">
        <f>K314</f>
        <v>0</v>
      </c>
    </row>
    <row r="314" spans="1:11" ht="38.25" customHeight="1">
      <c r="A314" s="211"/>
      <c r="B314" s="108" t="s">
        <v>111</v>
      </c>
      <c r="C314" s="153" t="s">
        <v>18</v>
      </c>
      <c r="D314" s="153" t="s">
        <v>21</v>
      </c>
      <c r="E314" s="153" t="s">
        <v>561</v>
      </c>
      <c r="F314" s="153" t="s">
        <v>59</v>
      </c>
      <c r="G314" s="318">
        <f t="shared" si="68"/>
        <v>783.8</v>
      </c>
      <c r="H314" s="319">
        <f>'приложение 8.5.'!I424</f>
        <v>783.8</v>
      </c>
      <c r="I314" s="319">
        <f>'приложение 8.5.'!J424</f>
        <v>0</v>
      </c>
      <c r="J314" s="319">
        <f>'приложение 8.5.'!K424</f>
        <v>0</v>
      </c>
      <c r="K314" s="319">
        <f>'приложение 8.5.'!L424</f>
        <v>0</v>
      </c>
    </row>
    <row r="315" spans="1:11" ht="12.75" hidden="1" customHeight="1">
      <c r="A315" s="211"/>
      <c r="B315" s="108" t="s">
        <v>452</v>
      </c>
      <c r="C315" s="153" t="s">
        <v>18</v>
      </c>
      <c r="D315" s="153" t="s">
        <v>21</v>
      </c>
      <c r="E315" s="153" t="s">
        <v>561</v>
      </c>
      <c r="F315" s="153" t="s">
        <v>59</v>
      </c>
      <c r="G315" s="318">
        <f t="shared" si="68"/>
        <v>0</v>
      </c>
      <c r="H315" s="319">
        <v>0</v>
      </c>
      <c r="I315" s="319">
        <v>0</v>
      </c>
      <c r="J315" s="319">
        <v>0</v>
      </c>
      <c r="K315" s="319">
        <v>0</v>
      </c>
    </row>
    <row r="316" spans="1:11" ht="12.75" customHeight="1">
      <c r="A316" s="194"/>
      <c r="B316" s="193" t="s">
        <v>42</v>
      </c>
      <c r="C316" s="111" t="s">
        <v>18</v>
      </c>
      <c r="D316" s="111" t="s">
        <v>33</v>
      </c>
      <c r="E316" s="111"/>
      <c r="F316" s="111"/>
      <c r="G316" s="315">
        <f t="shared" si="68"/>
        <v>10.6</v>
      </c>
      <c r="H316" s="315">
        <f>H317+H326</f>
        <v>10.6</v>
      </c>
      <c r="I316" s="315">
        <f t="shared" ref="I316:K316" si="70">I317+I326</f>
        <v>0</v>
      </c>
      <c r="J316" s="315">
        <f t="shared" si="70"/>
        <v>0</v>
      </c>
      <c r="K316" s="315">
        <f t="shared" si="70"/>
        <v>0</v>
      </c>
    </row>
    <row r="317" spans="1:11" ht="38.25" customHeight="1">
      <c r="A317" s="155"/>
      <c r="B317" s="108" t="s">
        <v>243</v>
      </c>
      <c r="C317" s="109" t="s">
        <v>18</v>
      </c>
      <c r="D317" s="109" t="s">
        <v>33</v>
      </c>
      <c r="E317" s="109" t="s">
        <v>244</v>
      </c>
      <c r="F317" s="109"/>
      <c r="G317" s="315">
        <f t="shared" si="68"/>
        <v>0</v>
      </c>
      <c r="H317" s="316">
        <f>H318</f>
        <v>0</v>
      </c>
      <c r="I317" s="316">
        <f t="shared" ref="I317:K317" si="71">I318</f>
        <v>0</v>
      </c>
      <c r="J317" s="316">
        <f t="shared" si="71"/>
        <v>0</v>
      </c>
      <c r="K317" s="316">
        <f t="shared" si="71"/>
        <v>0</v>
      </c>
    </row>
    <row r="318" spans="1:11" ht="25.5" customHeight="1">
      <c r="A318" s="194"/>
      <c r="B318" s="108" t="s">
        <v>216</v>
      </c>
      <c r="C318" s="109" t="s">
        <v>18</v>
      </c>
      <c r="D318" s="109" t="s">
        <v>33</v>
      </c>
      <c r="E318" s="115" t="s">
        <v>248</v>
      </c>
      <c r="F318" s="109"/>
      <c r="G318" s="315">
        <f t="shared" si="68"/>
        <v>0</v>
      </c>
      <c r="H318" s="316">
        <f>H319+H321+H323</f>
        <v>0</v>
      </c>
      <c r="I318" s="316">
        <f>I319+I321+I323</f>
        <v>0</v>
      </c>
      <c r="J318" s="316">
        <f>J319+J321+J323</f>
        <v>0</v>
      </c>
      <c r="K318" s="316">
        <f>K319+K321+K323</f>
        <v>0</v>
      </c>
    </row>
    <row r="319" spans="1:11" s="150" customFormat="1" ht="91.5" customHeight="1">
      <c r="A319" s="265"/>
      <c r="B319" s="116" t="s">
        <v>55</v>
      </c>
      <c r="C319" s="117" t="s">
        <v>18</v>
      </c>
      <c r="D319" s="117" t="s">
        <v>33</v>
      </c>
      <c r="E319" s="139" t="s">
        <v>248</v>
      </c>
      <c r="F319" s="117" t="s">
        <v>56</v>
      </c>
      <c r="G319" s="167">
        <f>H319+I319+J319+K319</f>
        <v>-65.400000000000006</v>
      </c>
      <c r="H319" s="168">
        <f>H320</f>
        <v>-65.400000000000006</v>
      </c>
      <c r="I319" s="168">
        <f>I320</f>
        <v>0</v>
      </c>
      <c r="J319" s="168">
        <f>J320</f>
        <v>0</v>
      </c>
      <c r="K319" s="168">
        <f>K320</f>
        <v>0</v>
      </c>
    </row>
    <row r="320" spans="1:11" s="150" customFormat="1" ht="38.25">
      <c r="A320" s="265"/>
      <c r="B320" s="116" t="s">
        <v>104</v>
      </c>
      <c r="C320" s="117" t="s">
        <v>18</v>
      </c>
      <c r="D320" s="117" t="s">
        <v>33</v>
      </c>
      <c r="E320" s="139" t="s">
        <v>248</v>
      </c>
      <c r="F320" s="117" t="s">
        <v>105</v>
      </c>
      <c r="G320" s="167">
        <f>H320+I320+J320+K320</f>
        <v>-65.400000000000006</v>
      </c>
      <c r="H320" s="168">
        <f>'приложение 8.5.'!I431</f>
        <v>-65.400000000000006</v>
      </c>
      <c r="I320" s="168">
        <f>'приложение 8.5.'!J431</f>
        <v>0</v>
      </c>
      <c r="J320" s="168">
        <f>'приложение 8.5.'!K431</f>
        <v>0</v>
      </c>
      <c r="K320" s="168">
        <f>'приложение 8.5.'!L431</f>
        <v>0</v>
      </c>
    </row>
    <row r="321" spans="1:14" ht="38.25" customHeight="1">
      <c r="A321" s="214"/>
      <c r="B321" s="108" t="s">
        <v>86</v>
      </c>
      <c r="C321" s="109" t="s">
        <v>18</v>
      </c>
      <c r="D321" s="109" t="s">
        <v>33</v>
      </c>
      <c r="E321" s="115" t="s">
        <v>248</v>
      </c>
      <c r="F321" s="153" t="s">
        <v>57</v>
      </c>
      <c r="G321" s="318">
        <f>SUM(H321:K321)</f>
        <v>65.400000000000006</v>
      </c>
      <c r="H321" s="319">
        <f>H322</f>
        <v>65.400000000000006</v>
      </c>
      <c r="I321" s="319">
        <f>I322</f>
        <v>0</v>
      </c>
      <c r="J321" s="319">
        <f>J322</f>
        <v>0</v>
      </c>
      <c r="K321" s="319">
        <f>K322</f>
        <v>0</v>
      </c>
    </row>
    <row r="322" spans="1:14" ht="38.25">
      <c r="A322" s="214"/>
      <c r="B322" s="108" t="s">
        <v>111</v>
      </c>
      <c r="C322" s="109" t="s">
        <v>18</v>
      </c>
      <c r="D322" s="109" t="s">
        <v>33</v>
      </c>
      <c r="E322" s="115" t="s">
        <v>248</v>
      </c>
      <c r="F322" s="153" t="s">
        <v>59</v>
      </c>
      <c r="G322" s="318">
        <f>SUM(H322:K322)</f>
        <v>65.400000000000006</v>
      </c>
      <c r="H322" s="319">
        <f>'приложение 8.5.'!I434</f>
        <v>65.400000000000006</v>
      </c>
      <c r="I322" s="319">
        <f>'приложение 8.5.'!J434</f>
        <v>0</v>
      </c>
      <c r="J322" s="319">
        <f>'приложение 8.5.'!K434</f>
        <v>0</v>
      </c>
      <c r="K322" s="319">
        <f>'приложение 8.5.'!L434</f>
        <v>0</v>
      </c>
    </row>
    <row r="323" spans="1:14" ht="51" hidden="1">
      <c r="A323" s="214"/>
      <c r="B323" s="212" t="s">
        <v>246</v>
      </c>
      <c r="C323" s="109" t="s">
        <v>18</v>
      </c>
      <c r="D323" s="109" t="s">
        <v>33</v>
      </c>
      <c r="E323" s="115" t="s">
        <v>248</v>
      </c>
      <c r="F323" s="153" t="s">
        <v>49</v>
      </c>
      <c r="G323" s="318">
        <f>H323+I323+J323+K323</f>
        <v>0</v>
      </c>
      <c r="H323" s="319">
        <f>H324+H325</f>
        <v>0</v>
      </c>
      <c r="I323" s="319">
        <f>I324+I325</f>
        <v>0</v>
      </c>
      <c r="J323" s="319">
        <f>J324+J325</f>
        <v>0</v>
      </c>
      <c r="K323" s="319">
        <f>K324+K325</f>
        <v>0</v>
      </c>
    </row>
    <row r="324" spans="1:14" hidden="1">
      <c r="A324" s="214"/>
      <c r="B324" s="212" t="s">
        <v>51</v>
      </c>
      <c r="C324" s="109" t="s">
        <v>18</v>
      </c>
      <c r="D324" s="109" t="s">
        <v>33</v>
      </c>
      <c r="E324" s="115" t="s">
        <v>248</v>
      </c>
      <c r="F324" s="153" t="s">
        <v>50</v>
      </c>
      <c r="G324" s="318">
        <f>H324+I324+J324+K324</f>
        <v>0</v>
      </c>
      <c r="H324" s="319">
        <f>'приложение 8.5.'!I437</f>
        <v>0</v>
      </c>
      <c r="I324" s="319">
        <f>'приложение 8.5.'!J437</f>
        <v>0</v>
      </c>
      <c r="J324" s="319">
        <f>'приложение 8.5.'!K437</f>
        <v>0</v>
      </c>
      <c r="K324" s="319">
        <f>'приложение 8.5.'!L437</f>
        <v>0</v>
      </c>
    </row>
    <row r="325" spans="1:14" hidden="1">
      <c r="A325" s="211"/>
      <c r="B325" s="212" t="s">
        <v>66</v>
      </c>
      <c r="C325" s="109" t="s">
        <v>18</v>
      </c>
      <c r="D325" s="109" t="s">
        <v>33</v>
      </c>
      <c r="E325" s="115" t="s">
        <v>248</v>
      </c>
      <c r="F325" s="153" t="s">
        <v>64</v>
      </c>
      <c r="G325" s="318">
        <f>SUM(H325:K325)</f>
        <v>0</v>
      </c>
      <c r="H325" s="319">
        <f>'приложение 8.5.'!I439+'приложение 8.5.'!I1268</f>
        <v>0</v>
      </c>
      <c r="I325" s="319">
        <f>'приложение 8.5.'!J439+'приложение 8.5.'!J1268</f>
        <v>0</v>
      </c>
      <c r="J325" s="319">
        <f>'приложение 8.5.'!K439+'приложение 8.5.'!K1268</f>
        <v>0</v>
      </c>
      <c r="K325" s="319">
        <f>'приложение 8.5.'!L439+'приложение 8.5.'!L1268</f>
        <v>0</v>
      </c>
    </row>
    <row r="326" spans="1:14" s="26" customFormat="1" ht="93" customHeight="1">
      <c r="A326" s="9"/>
      <c r="B326" s="12" t="s">
        <v>133</v>
      </c>
      <c r="C326" s="3" t="s">
        <v>18</v>
      </c>
      <c r="D326" s="3" t="s">
        <v>33</v>
      </c>
      <c r="E326" s="3" t="s">
        <v>288</v>
      </c>
      <c r="F326" s="3"/>
      <c r="G326" s="166">
        <f>SUBTOTAL(9,H326:K326)</f>
        <v>10.6</v>
      </c>
      <c r="H326" s="308">
        <f t="shared" ref="H326:K329" si="72">H327</f>
        <v>10.6</v>
      </c>
      <c r="I326" s="308">
        <f t="shared" si="72"/>
        <v>0</v>
      </c>
      <c r="J326" s="308">
        <f t="shared" si="72"/>
        <v>0</v>
      </c>
      <c r="K326" s="308">
        <f t="shared" si="72"/>
        <v>0</v>
      </c>
      <c r="M326" s="369"/>
      <c r="N326" s="369"/>
    </row>
    <row r="327" spans="1:14" s="26" customFormat="1" ht="38.25">
      <c r="A327" s="9"/>
      <c r="B327" s="12" t="s">
        <v>289</v>
      </c>
      <c r="C327" s="3" t="s">
        <v>18</v>
      </c>
      <c r="D327" s="3" t="s">
        <v>33</v>
      </c>
      <c r="E327" s="3" t="s">
        <v>290</v>
      </c>
      <c r="F327" s="3"/>
      <c r="G327" s="166">
        <f>H327+I327+J327+K327</f>
        <v>10.6</v>
      </c>
      <c r="H327" s="308">
        <f t="shared" si="72"/>
        <v>10.6</v>
      </c>
      <c r="I327" s="308">
        <f t="shared" si="72"/>
        <v>0</v>
      </c>
      <c r="J327" s="308">
        <f t="shared" si="72"/>
        <v>0</v>
      </c>
      <c r="K327" s="308">
        <f t="shared" si="72"/>
        <v>0</v>
      </c>
      <c r="M327" s="369"/>
      <c r="N327" s="369"/>
    </row>
    <row r="328" spans="1:14" s="26" customFormat="1" ht="25.5">
      <c r="A328" s="9"/>
      <c r="B328" s="1" t="s">
        <v>216</v>
      </c>
      <c r="C328" s="3" t="s">
        <v>18</v>
      </c>
      <c r="D328" s="3" t="s">
        <v>33</v>
      </c>
      <c r="E328" s="3" t="s">
        <v>729</v>
      </c>
      <c r="F328" s="3"/>
      <c r="G328" s="166">
        <f>H328+I328+J328+K328</f>
        <v>10.6</v>
      </c>
      <c r="H328" s="308">
        <f t="shared" si="72"/>
        <v>10.6</v>
      </c>
      <c r="I328" s="308">
        <f t="shared" si="72"/>
        <v>0</v>
      </c>
      <c r="J328" s="308">
        <f t="shared" si="72"/>
        <v>0</v>
      </c>
      <c r="K328" s="308">
        <f t="shared" si="72"/>
        <v>0</v>
      </c>
      <c r="M328" s="369"/>
      <c r="N328" s="369"/>
    </row>
    <row r="329" spans="1:14" s="26" customFormat="1" ht="26.25" customHeight="1">
      <c r="A329" s="9"/>
      <c r="B329" s="1" t="s">
        <v>86</v>
      </c>
      <c r="C329" s="3" t="s">
        <v>18</v>
      </c>
      <c r="D329" s="3" t="s">
        <v>33</v>
      </c>
      <c r="E329" s="3" t="s">
        <v>729</v>
      </c>
      <c r="F329" s="3" t="s">
        <v>57</v>
      </c>
      <c r="G329" s="166">
        <f>SUM(H329:K329)</f>
        <v>10.6</v>
      </c>
      <c r="H329" s="308">
        <f t="shared" si="72"/>
        <v>10.6</v>
      </c>
      <c r="I329" s="308">
        <f t="shared" si="72"/>
        <v>0</v>
      </c>
      <c r="J329" s="308">
        <f t="shared" si="72"/>
        <v>0</v>
      </c>
      <c r="K329" s="308">
        <f t="shared" si="72"/>
        <v>0</v>
      </c>
      <c r="M329" s="369"/>
      <c r="N329" s="369"/>
    </row>
    <row r="330" spans="1:14" s="26" customFormat="1" ht="26.25" customHeight="1">
      <c r="A330" s="9"/>
      <c r="B330" s="1" t="s">
        <v>58</v>
      </c>
      <c r="C330" s="3" t="s">
        <v>18</v>
      </c>
      <c r="D330" s="3" t="s">
        <v>33</v>
      </c>
      <c r="E330" s="3" t="s">
        <v>729</v>
      </c>
      <c r="F330" s="3" t="s">
        <v>59</v>
      </c>
      <c r="G330" s="166">
        <f>SUM(H330:K330)</f>
        <v>10.6</v>
      </c>
      <c r="H330" s="308">
        <f>'приложение 8.5.'!I1551</f>
        <v>10.6</v>
      </c>
      <c r="I330" s="308">
        <f>'приложение 8.5.'!J1551</f>
        <v>0</v>
      </c>
      <c r="J330" s="308">
        <f>'приложение 8.5.'!K1551</f>
        <v>0</v>
      </c>
      <c r="K330" s="308">
        <f>'приложение 8.5.'!L1551</f>
        <v>0</v>
      </c>
      <c r="M330" s="369"/>
      <c r="N330" s="369"/>
    </row>
    <row r="331" spans="1:14" ht="25.5" customHeight="1">
      <c r="A331" s="207"/>
      <c r="B331" s="208" t="s">
        <v>24</v>
      </c>
      <c r="C331" s="209" t="s">
        <v>18</v>
      </c>
      <c r="D331" s="209" t="s">
        <v>38</v>
      </c>
      <c r="E331" s="209"/>
      <c r="F331" s="209"/>
      <c r="G331" s="318">
        <f t="shared" ref="G331:G354" si="73">H331+I331+J331+K331</f>
        <v>3161.5</v>
      </c>
      <c r="H331" s="318">
        <f>H332+H355+H387+H423</f>
        <v>-5991.4</v>
      </c>
      <c r="I331" s="318">
        <v>0</v>
      </c>
      <c r="J331" s="318">
        <f t="shared" ref="J331" si="74">J332+J355+J387+J423</f>
        <v>9152.9</v>
      </c>
      <c r="K331" s="318">
        <v>0</v>
      </c>
    </row>
    <row r="332" spans="1:14" ht="89.25" customHeight="1">
      <c r="A332" s="215"/>
      <c r="B332" s="212" t="s">
        <v>355</v>
      </c>
      <c r="C332" s="153" t="s">
        <v>18</v>
      </c>
      <c r="D332" s="153" t="s">
        <v>38</v>
      </c>
      <c r="E332" s="153" t="s">
        <v>356</v>
      </c>
      <c r="F332" s="153"/>
      <c r="G332" s="315">
        <f t="shared" si="73"/>
        <v>-1.4</v>
      </c>
      <c r="H332" s="319">
        <f>H333+H347+H351</f>
        <v>0</v>
      </c>
      <c r="I332" s="319">
        <f>I333+I347+I351</f>
        <v>0</v>
      </c>
      <c r="J332" s="319">
        <f>J333+J347+J351</f>
        <v>-1.4</v>
      </c>
      <c r="K332" s="319">
        <f>K333+K347+K351</f>
        <v>0</v>
      </c>
    </row>
    <row r="333" spans="1:14" ht="25.5" customHeight="1">
      <c r="A333" s="215"/>
      <c r="B333" s="212" t="s">
        <v>357</v>
      </c>
      <c r="C333" s="153" t="s">
        <v>18</v>
      </c>
      <c r="D333" s="153" t="s">
        <v>38</v>
      </c>
      <c r="E333" s="153" t="s">
        <v>358</v>
      </c>
      <c r="F333" s="153"/>
      <c r="G333" s="315">
        <f t="shared" si="73"/>
        <v>-1.4</v>
      </c>
      <c r="H333" s="319">
        <f>H334+H337+H342</f>
        <v>0</v>
      </c>
      <c r="I333" s="319">
        <f>I334+I337+I342</f>
        <v>0</v>
      </c>
      <c r="J333" s="319">
        <f>J334+J337+J342</f>
        <v>-1.4</v>
      </c>
      <c r="K333" s="319">
        <f>K334+K337+K342</f>
        <v>0</v>
      </c>
    </row>
    <row r="334" spans="1:14" ht="25.5" hidden="1" customHeight="1">
      <c r="A334" s="215"/>
      <c r="B334" s="108" t="s">
        <v>216</v>
      </c>
      <c r="C334" s="153" t="s">
        <v>18</v>
      </c>
      <c r="D334" s="153" t="s">
        <v>38</v>
      </c>
      <c r="E334" s="153" t="s">
        <v>562</v>
      </c>
      <c r="F334" s="153"/>
      <c r="G334" s="315">
        <f t="shared" si="73"/>
        <v>0</v>
      </c>
      <c r="H334" s="319">
        <f>H335</f>
        <v>0</v>
      </c>
      <c r="I334" s="319">
        <f t="shared" ref="I334:K335" si="75">I335</f>
        <v>0</v>
      </c>
      <c r="J334" s="319">
        <f t="shared" si="75"/>
        <v>0</v>
      </c>
      <c r="K334" s="319">
        <f t="shared" si="75"/>
        <v>0</v>
      </c>
    </row>
    <row r="335" spans="1:14" ht="12.75" hidden="1" customHeight="1">
      <c r="A335" s="155"/>
      <c r="B335" s="108" t="s">
        <v>71</v>
      </c>
      <c r="C335" s="153" t="s">
        <v>18</v>
      </c>
      <c r="D335" s="153" t="s">
        <v>38</v>
      </c>
      <c r="E335" s="153" t="s">
        <v>562</v>
      </c>
      <c r="F335" s="109" t="s">
        <v>72</v>
      </c>
      <c r="G335" s="315">
        <f t="shared" si="73"/>
        <v>0</v>
      </c>
      <c r="H335" s="316">
        <f>H336</f>
        <v>0</v>
      </c>
      <c r="I335" s="316">
        <f t="shared" si="75"/>
        <v>0</v>
      </c>
      <c r="J335" s="316">
        <f t="shared" si="75"/>
        <v>0</v>
      </c>
      <c r="K335" s="316">
        <f t="shared" si="75"/>
        <v>0</v>
      </c>
    </row>
    <row r="336" spans="1:14" ht="65.25" hidden="1" customHeight="1">
      <c r="A336" s="155"/>
      <c r="B336" s="108" t="s">
        <v>333</v>
      </c>
      <c r="C336" s="153" t="s">
        <v>18</v>
      </c>
      <c r="D336" s="153" t="s">
        <v>38</v>
      </c>
      <c r="E336" s="153" t="s">
        <v>562</v>
      </c>
      <c r="F336" s="109" t="s">
        <v>80</v>
      </c>
      <c r="G336" s="315">
        <f t="shared" si="73"/>
        <v>0</v>
      </c>
      <c r="H336" s="316">
        <f>'приложение 8.5.'!I446</f>
        <v>0</v>
      </c>
      <c r="I336" s="316">
        <f>'приложение 8.5.'!J446</f>
        <v>0</v>
      </c>
      <c r="J336" s="316">
        <f>'приложение 8.5.'!K446</f>
        <v>0</v>
      </c>
      <c r="K336" s="316">
        <f>'приложение 8.5.'!L446</f>
        <v>0</v>
      </c>
    </row>
    <row r="337" spans="1:11" s="281" customFormat="1" ht="127.5" customHeight="1">
      <c r="A337" s="9"/>
      <c r="B337" s="12" t="s">
        <v>629</v>
      </c>
      <c r="C337" s="15" t="s">
        <v>18</v>
      </c>
      <c r="D337" s="15" t="s">
        <v>38</v>
      </c>
      <c r="E337" s="15" t="s">
        <v>630</v>
      </c>
      <c r="F337" s="15"/>
      <c r="G337" s="166">
        <f>H337+I337+J337+K337</f>
        <v>-1.4</v>
      </c>
      <c r="H337" s="160">
        <f>H340</f>
        <v>0</v>
      </c>
      <c r="I337" s="160">
        <f>I340</f>
        <v>0</v>
      </c>
      <c r="J337" s="160">
        <f>J338+J340</f>
        <v>-1.4</v>
      </c>
      <c r="K337" s="160">
        <f>K338+K340</f>
        <v>0</v>
      </c>
    </row>
    <row r="338" spans="1:11" s="281" customFormat="1" ht="38.25" customHeight="1">
      <c r="A338" s="223"/>
      <c r="B338" s="116" t="s">
        <v>86</v>
      </c>
      <c r="C338" s="15" t="s">
        <v>18</v>
      </c>
      <c r="D338" s="15" t="s">
        <v>38</v>
      </c>
      <c r="E338" s="15" t="s">
        <v>630</v>
      </c>
      <c r="F338" s="146" t="s">
        <v>57</v>
      </c>
      <c r="G338" s="320">
        <f>SUM(H338:K338)</f>
        <v>-1.4</v>
      </c>
      <c r="H338" s="321">
        <f>H339</f>
        <v>0</v>
      </c>
      <c r="I338" s="321">
        <f>I339</f>
        <v>0</v>
      </c>
      <c r="J338" s="321">
        <f>J339</f>
        <v>-1.4</v>
      </c>
      <c r="K338" s="321">
        <f>K339</f>
        <v>0</v>
      </c>
    </row>
    <row r="339" spans="1:11" s="150" customFormat="1" ht="40.5" customHeight="1">
      <c r="A339" s="223"/>
      <c r="B339" s="116" t="s">
        <v>111</v>
      </c>
      <c r="C339" s="15" t="s">
        <v>18</v>
      </c>
      <c r="D339" s="15" t="s">
        <v>38</v>
      </c>
      <c r="E339" s="15" t="s">
        <v>630</v>
      </c>
      <c r="F339" s="146" t="s">
        <v>59</v>
      </c>
      <c r="G339" s="320">
        <f>SUM(H339:K339)</f>
        <v>-1.4</v>
      </c>
      <c r="H339" s="321">
        <v>0</v>
      </c>
      <c r="I339" s="321">
        <v>0</v>
      </c>
      <c r="J339" s="321">
        <f>'приложение 8.5.'!K449</f>
        <v>-1.4</v>
      </c>
      <c r="K339" s="321">
        <v>0</v>
      </c>
    </row>
    <row r="340" spans="1:11" s="150" customFormat="1" ht="12.75" hidden="1" customHeight="1">
      <c r="A340" s="9"/>
      <c r="B340" s="1" t="s">
        <v>71</v>
      </c>
      <c r="C340" s="15" t="s">
        <v>18</v>
      </c>
      <c r="D340" s="15" t="s">
        <v>38</v>
      </c>
      <c r="E340" s="15" t="s">
        <v>630</v>
      </c>
      <c r="F340" s="3" t="s">
        <v>72</v>
      </c>
      <c r="G340" s="166">
        <f>H340+I340+J340+K340</f>
        <v>0</v>
      </c>
      <c r="H340" s="308">
        <f>H341</f>
        <v>0</v>
      </c>
      <c r="I340" s="308">
        <f>I341</f>
        <v>0</v>
      </c>
      <c r="J340" s="308">
        <f>J341</f>
        <v>0</v>
      </c>
      <c r="K340" s="308">
        <f>K341</f>
        <v>0</v>
      </c>
    </row>
    <row r="341" spans="1:11" s="281" customFormat="1" ht="76.5" hidden="1" customHeight="1">
      <c r="A341" s="9"/>
      <c r="B341" s="1" t="s">
        <v>333</v>
      </c>
      <c r="C341" s="15" t="s">
        <v>18</v>
      </c>
      <c r="D341" s="15" t="s">
        <v>38</v>
      </c>
      <c r="E341" s="15" t="s">
        <v>630</v>
      </c>
      <c r="F341" s="3" t="s">
        <v>80</v>
      </c>
      <c r="G341" s="166">
        <f>H341+I341+J341+K341</f>
        <v>0</v>
      </c>
      <c r="H341" s="308">
        <v>0</v>
      </c>
      <c r="I341" s="297">
        <v>0</v>
      </c>
      <c r="J341" s="297">
        <f>'приложение 8.5.'!K452</f>
        <v>0</v>
      </c>
      <c r="K341" s="297">
        <v>0</v>
      </c>
    </row>
    <row r="342" spans="1:11" s="281" customFormat="1" ht="153" hidden="1" customHeight="1">
      <c r="A342" s="67"/>
      <c r="B342" s="101" t="s">
        <v>631</v>
      </c>
      <c r="C342" s="15" t="s">
        <v>18</v>
      </c>
      <c r="D342" s="15" t="s">
        <v>38</v>
      </c>
      <c r="E342" s="15" t="s">
        <v>632</v>
      </c>
      <c r="F342" s="15"/>
      <c r="G342" s="159">
        <f>SUM(H342:K342)</f>
        <v>0</v>
      </c>
      <c r="H342" s="160">
        <f>H345+H343</f>
        <v>0</v>
      </c>
      <c r="I342" s="160">
        <f>I345+I343</f>
        <v>0</v>
      </c>
      <c r="J342" s="160">
        <f>J345+J343</f>
        <v>0</v>
      </c>
      <c r="K342" s="160">
        <f>K345+K343</f>
        <v>0</v>
      </c>
    </row>
    <row r="343" spans="1:11" s="150" customFormat="1" ht="38.25" hidden="1" customHeight="1">
      <c r="A343" s="67"/>
      <c r="B343" s="13" t="s">
        <v>86</v>
      </c>
      <c r="C343" s="15" t="s">
        <v>18</v>
      </c>
      <c r="D343" s="15" t="s">
        <v>38</v>
      </c>
      <c r="E343" s="15" t="s">
        <v>632</v>
      </c>
      <c r="F343" s="15" t="s">
        <v>57</v>
      </c>
      <c r="G343" s="159">
        <f>SUM(H343:K343)</f>
        <v>0</v>
      </c>
      <c r="H343" s="160">
        <f>H344</f>
        <v>0</v>
      </c>
      <c r="I343" s="160">
        <f>I344</f>
        <v>0</v>
      </c>
      <c r="J343" s="160">
        <f>J344</f>
        <v>0</v>
      </c>
      <c r="K343" s="160">
        <f>K344</f>
        <v>0</v>
      </c>
    </row>
    <row r="344" spans="1:11" s="150" customFormat="1" ht="38.25" hidden="1" customHeight="1">
      <c r="A344" s="67"/>
      <c r="B344" s="13" t="s">
        <v>111</v>
      </c>
      <c r="C344" s="15" t="s">
        <v>18</v>
      </c>
      <c r="D344" s="15" t="s">
        <v>38</v>
      </c>
      <c r="E344" s="15" t="s">
        <v>632</v>
      </c>
      <c r="F344" s="15" t="s">
        <v>59</v>
      </c>
      <c r="G344" s="159">
        <f>SUM(H344:K344)</f>
        <v>0</v>
      </c>
      <c r="H344" s="160">
        <f>'приложение 8.5.'!I455</f>
        <v>0</v>
      </c>
      <c r="I344" s="160">
        <v>0</v>
      </c>
      <c r="J344" s="160">
        <v>0</v>
      </c>
      <c r="K344" s="160">
        <v>0</v>
      </c>
    </row>
    <row r="345" spans="1:11" s="201" customFormat="1" ht="12.75" hidden="1" customHeight="1">
      <c r="A345" s="67"/>
      <c r="B345" s="13" t="s">
        <v>71</v>
      </c>
      <c r="C345" s="15" t="s">
        <v>18</v>
      </c>
      <c r="D345" s="15" t="s">
        <v>38</v>
      </c>
      <c r="E345" s="15" t="s">
        <v>632</v>
      </c>
      <c r="F345" s="15" t="s">
        <v>72</v>
      </c>
      <c r="G345" s="159">
        <f>H345+I345+J345+K345</f>
        <v>0</v>
      </c>
      <c r="H345" s="160">
        <f>H346</f>
        <v>0</v>
      </c>
      <c r="I345" s="160">
        <f>I346</f>
        <v>0</v>
      </c>
      <c r="J345" s="160">
        <f>J346</f>
        <v>0</v>
      </c>
      <c r="K345" s="160">
        <f>K346</f>
        <v>0</v>
      </c>
    </row>
    <row r="346" spans="1:11" s="150" customFormat="1" ht="76.5" hidden="1" customHeight="1">
      <c r="A346" s="67"/>
      <c r="B346" s="13" t="s">
        <v>333</v>
      </c>
      <c r="C346" s="15" t="s">
        <v>18</v>
      </c>
      <c r="D346" s="15" t="s">
        <v>38</v>
      </c>
      <c r="E346" s="15" t="s">
        <v>632</v>
      </c>
      <c r="F346" s="15" t="s">
        <v>80</v>
      </c>
      <c r="G346" s="159">
        <f>H346+I346+J346+K346</f>
        <v>0</v>
      </c>
      <c r="H346" s="160">
        <f>'приложение 8.5.'!I458</f>
        <v>0</v>
      </c>
      <c r="I346" s="165">
        <v>0</v>
      </c>
      <c r="J346" s="165">
        <v>0</v>
      </c>
      <c r="K346" s="165">
        <v>0</v>
      </c>
    </row>
    <row r="347" spans="1:11" ht="25.5" hidden="1" customHeight="1">
      <c r="A347" s="215"/>
      <c r="B347" s="212" t="s">
        <v>359</v>
      </c>
      <c r="C347" s="153" t="s">
        <v>18</v>
      </c>
      <c r="D347" s="153" t="s">
        <v>38</v>
      </c>
      <c r="E347" s="153" t="s">
        <v>360</v>
      </c>
      <c r="F347" s="153"/>
      <c r="G347" s="315">
        <f t="shared" si="73"/>
        <v>0</v>
      </c>
      <c r="H347" s="319">
        <f>H348</f>
        <v>0</v>
      </c>
      <c r="I347" s="319">
        <f t="shared" ref="I347:K349" si="76">I348</f>
        <v>0</v>
      </c>
      <c r="J347" s="319">
        <f t="shared" si="76"/>
        <v>0</v>
      </c>
      <c r="K347" s="319">
        <f t="shared" si="76"/>
        <v>0</v>
      </c>
    </row>
    <row r="348" spans="1:11" ht="25.5" hidden="1" customHeight="1">
      <c r="A348" s="215"/>
      <c r="B348" s="108" t="s">
        <v>216</v>
      </c>
      <c r="C348" s="153" t="s">
        <v>18</v>
      </c>
      <c r="D348" s="153" t="s">
        <v>38</v>
      </c>
      <c r="E348" s="153" t="s">
        <v>563</v>
      </c>
      <c r="F348" s="153"/>
      <c r="G348" s="315">
        <f t="shared" si="73"/>
        <v>0</v>
      </c>
      <c r="H348" s="319">
        <f>H349</f>
        <v>0</v>
      </c>
      <c r="I348" s="319">
        <f t="shared" si="76"/>
        <v>0</v>
      </c>
      <c r="J348" s="319">
        <f t="shared" si="76"/>
        <v>0</v>
      </c>
      <c r="K348" s="319">
        <f t="shared" si="76"/>
        <v>0</v>
      </c>
    </row>
    <row r="349" spans="1:11" ht="38.25" hidden="1" customHeight="1">
      <c r="A349" s="155"/>
      <c r="B349" s="108" t="s">
        <v>86</v>
      </c>
      <c r="C349" s="153" t="s">
        <v>18</v>
      </c>
      <c r="D349" s="153" t="s">
        <v>38</v>
      </c>
      <c r="E349" s="153" t="s">
        <v>563</v>
      </c>
      <c r="F349" s="109" t="s">
        <v>57</v>
      </c>
      <c r="G349" s="315">
        <f t="shared" si="73"/>
        <v>0</v>
      </c>
      <c r="H349" s="316">
        <f>H350</f>
        <v>0</v>
      </c>
      <c r="I349" s="316">
        <f t="shared" si="76"/>
        <v>0</v>
      </c>
      <c r="J349" s="316">
        <f t="shared" si="76"/>
        <v>0</v>
      </c>
      <c r="K349" s="316">
        <f t="shared" si="76"/>
        <v>0</v>
      </c>
    </row>
    <row r="350" spans="1:11" ht="38.25" hidden="1" customHeight="1">
      <c r="A350" s="155"/>
      <c r="B350" s="108" t="s">
        <v>111</v>
      </c>
      <c r="C350" s="153" t="s">
        <v>18</v>
      </c>
      <c r="D350" s="153" t="s">
        <v>38</v>
      </c>
      <c r="E350" s="153" t="s">
        <v>563</v>
      </c>
      <c r="F350" s="109" t="s">
        <v>59</v>
      </c>
      <c r="G350" s="315">
        <f t="shared" si="73"/>
        <v>0</v>
      </c>
      <c r="H350" s="316">
        <f>'приложение 8.5.'!H462</f>
        <v>0</v>
      </c>
      <c r="I350" s="316">
        <f>'приложение 8.5.'!I462</f>
        <v>0</v>
      </c>
      <c r="J350" s="316">
        <f>'приложение 8.5.'!J462</f>
        <v>0</v>
      </c>
      <c r="K350" s="316">
        <f>'приложение 8.5.'!K462</f>
        <v>0</v>
      </c>
    </row>
    <row r="351" spans="1:11" ht="38.25" hidden="1" customHeight="1">
      <c r="A351" s="215"/>
      <c r="B351" s="212" t="s">
        <v>361</v>
      </c>
      <c r="C351" s="153" t="s">
        <v>18</v>
      </c>
      <c r="D351" s="153" t="s">
        <v>38</v>
      </c>
      <c r="E351" s="153" t="s">
        <v>362</v>
      </c>
      <c r="F351" s="153"/>
      <c r="G351" s="315">
        <f t="shared" si="73"/>
        <v>0</v>
      </c>
      <c r="H351" s="319">
        <f>H352</f>
        <v>0</v>
      </c>
      <c r="I351" s="319">
        <f t="shared" ref="I351:K353" si="77">I352</f>
        <v>0</v>
      </c>
      <c r="J351" s="319">
        <f t="shared" si="77"/>
        <v>0</v>
      </c>
      <c r="K351" s="319">
        <f t="shared" si="77"/>
        <v>0</v>
      </c>
    </row>
    <row r="352" spans="1:11" ht="25.5" hidden="1" customHeight="1">
      <c r="A352" s="215"/>
      <c r="B352" s="108" t="s">
        <v>216</v>
      </c>
      <c r="C352" s="153" t="s">
        <v>18</v>
      </c>
      <c r="D352" s="153" t="s">
        <v>38</v>
      </c>
      <c r="E352" s="153" t="s">
        <v>564</v>
      </c>
      <c r="F352" s="153"/>
      <c r="G352" s="315">
        <f t="shared" si="73"/>
        <v>0</v>
      </c>
      <c r="H352" s="319">
        <f>H353</f>
        <v>0</v>
      </c>
      <c r="I352" s="319">
        <f t="shared" si="77"/>
        <v>0</v>
      </c>
      <c r="J352" s="319">
        <f t="shared" si="77"/>
        <v>0</v>
      </c>
      <c r="K352" s="319">
        <f t="shared" si="77"/>
        <v>0</v>
      </c>
    </row>
    <row r="353" spans="1:20" ht="12.75" hidden="1" customHeight="1">
      <c r="A353" s="155"/>
      <c r="B353" s="108" t="s">
        <v>71</v>
      </c>
      <c r="C353" s="153" t="s">
        <v>18</v>
      </c>
      <c r="D353" s="153" t="s">
        <v>38</v>
      </c>
      <c r="E353" s="153" t="s">
        <v>564</v>
      </c>
      <c r="F353" s="109" t="s">
        <v>72</v>
      </c>
      <c r="G353" s="315">
        <f t="shared" si="73"/>
        <v>0</v>
      </c>
      <c r="H353" s="316">
        <f>H354</f>
        <v>0</v>
      </c>
      <c r="I353" s="316">
        <f t="shared" si="77"/>
        <v>0</v>
      </c>
      <c r="J353" s="316">
        <f t="shared" si="77"/>
        <v>0</v>
      </c>
      <c r="K353" s="316">
        <f t="shared" si="77"/>
        <v>0</v>
      </c>
    </row>
    <row r="354" spans="1:20" ht="61.5" hidden="1" customHeight="1">
      <c r="A354" s="155"/>
      <c r="B354" s="108" t="s">
        <v>333</v>
      </c>
      <c r="C354" s="153" t="s">
        <v>18</v>
      </c>
      <c r="D354" s="153" t="s">
        <v>38</v>
      </c>
      <c r="E354" s="153" t="s">
        <v>564</v>
      </c>
      <c r="F354" s="109" t="s">
        <v>80</v>
      </c>
      <c r="G354" s="315">
        <f t="shared" si="73"/>
        <v>0</v>
      </c>
      <c r="H354" s="316">
        <f>'приложение 8.5.'!I467</f>
        <v>0</v>
      </c>
      <c r="I354" s="316">
        <f>'приложение 8.5.'!J467</f>
        <v>0</v>
      </c>
      <c r="J354" s="316">
        <f>'приложение 8.5.'!K467</f>
        <v>0</v>
      </c>
      <c r="K354" s="316">
        <f>'приложение 8.5.'!L467</f>
        <v>0</v>
      </c>
    </row>
    <row r="355" spans="1:20" ht="51" customHeight="1">
      <c r="A355" s="194"/>
      <c r="B355" s="108" t="s">
        <v>98</v>
      </c>
      <c r="C355" s="109" t="s">
        <v>18</v>
      </c>
      <c r="D355" s="109" t="s">
        <v>38</v>
      </c>
      <c r="E355" s="115" t="s">
        <v>249</v>
      </c>
      <c r="F355" s="111"/>
      <c r="G355" s="315">
        <f>SUM(H355:K355)</f>
        <v>3125.7999999999993</v>
      </c>
      <c r="H355" s="316">
        <f>H356+H374</f>
        <v>-6028.5</v>
      </c>
      <c r="I355" s="316">
        <f>I356+I374</f>
        <v>0</v>
      </c>
      <c r="J355" s="316">
        <f>J356+J374</f>
        <v>9154.2999999999993</v>
      </c>
      <c r="K355" s="316">
        <f>K356+K374</f>
        <v>0</v>
      </c>
    </row>
    <row r="356" spans="1:20" ht="38.25" hidden="1" customHeight="1">
      <c r="A356" s="194"/>
      <c r="B356" s="108" t="s">
        <v>212</v>
      </c>
      <c r="C356" s="109" t="s">
        <v>18</v>
      </c>
      <c r="D356" s="109" t="s">
        <v>38</v>
      </c>
      <c r="E356" s="115" t="s">
        <v>251</v>
      </c>
      <c r="F356" s="111"/>
      <c r="G356" s="315">
        <f>SUM(H356:K356)</f>
        <v>0</v>
      </c>
      <c r="H356" s="316">
        <f>H369+H357+H366+H360+H363</f>
        <v>0</v>
      </c>
      <c r="I356" s="316">
        <f>I369+I357+I366+I360+I363</f>
        <v>0</v>
      </c>
      <c r="J356" s="316">
        <f>J369+J357+J366+J360+J363</f>
        <v>0</v>
      </c>
      <c r="K356" s="316">
        <f>K369+K357+K366</f>
        <v>0</v>
      </c>
    </row>
    <row r="357" spans="1:20" ht="38.25" hidden="1" customHeight="1">
      <c r="A357" s="155"/>
      <c r="B357" s="108" t="s">
        <v>200</v>
      </c>
      <c r="C357" s="109" t="s">
        <v>18</v>
      </c>
      <c r="D357" s="109" t="s">
        <v>38</v>
      </c>
      <c r="E357" s="115" t="s">
        <v>363</v>
      </c>
      <c r="F357" s="109"/>
      <c r="G357" s="318">
        <f>H357+I357+J357+K357</f>
        <v>0</v>
      </c>
      <c r="H357" s="316">
        <f>H358</f>
        <v>0</v>
      </c>
      <c r="I357" s="316">
        <f t="shared" ref="I357:K358" si="78">I358</f>
        <v>0</v>
      </c>
      <c r="J357" s="316">
        <f t="shared" si="78"/>
        <v>0</v>
      </c>
      <c r="K357" s="316">
        <f t="shared" si="78"/>
        <v>0</v>
      </c>
    </row>
    <row r="358" spans="1:20" ht="51" hidden="1" customHeight="1">
      <c r="A358" s="211"/>
      <c r="B358" s="212" t="s">
        <v>88</v>
      </c>
      <c r="C358" s="109" t="s">
        <v>18</v>
      </c>
      <c r="D358" s="109" t="s">
        <v>38</v>
      </c>
      <c r="E358" s="115" t="s">
        <v>363</v>
      </c>
      <c r="F358" s="153" t="s">
        <v>49</v>
      </c>
      <c r="G358" s="318">
        <f>H358+I358+J358+K358</f>
        <v>0</v>
      </c>
      <c r="H358" s="319">
        <f>H359</f>
        <v>0</v>
      </c>
      <c r="I358" s="319">
        <f t="shared" si="78"/>
        <v>0</v>
      </c>
      <c r="J358" s="319">
        <f t="shared" si="78"/>
        <v>0</v>
      </c>
      <c r="K358" s="319">
        <f t="shared" si="78"/>
        <v>0</v>
      </c>
    </row>
    <row r="359" spans="1:20" ht="12.75" hidden="1" customHeight="1">
      <c r="A359" s="211"/>
      <c r="B359" s="212" t="s">
        <v>66</v>
      </c>
      <c r="C359" s="109" t="s">
        <v>18</v>
      </c>
      <c r="D359" s="109" t="s">
        <v>38</v>
      </c>
      <c r="E359" s="115" t="s">
        <v>363</v>
      </c>
      <c r="F359" s="153" t="s">
        <v>64</v>
      </c>
      <c r="G359" s="318">
        <f>SUM(H359:K359)</f>
        <v>0</v>
      </c>
      <c r="H359" s="319">
        <f>'приложение 8.5.'!I472</f>
        <v>0</v>
      </c>
      <c r="I359" s="319">
        <f>'приложение 8.5.'!J472</f>
        <v>0</v>
      </c>
      <c r="J359" s="319">
        <f>'приложение 8.5.'!K472</f>
        <v>0</v>
      </c>
      <c r="K359" s="319">
        <f>'приложение 8.5.'!L472</f>
        <v>0</v>
      </c>
    </row>
    <row r="360" spans="1:20" s="25" customFormat="1" ht="153" hidden="1" customHeight="1">
      <c r="A360" s="9"/>
      <c r="B360" s="29" t="s">
        <v>642</v>
      </c>
      <c r="C360" s="3" t="s">
        <v>18</v>
      </c>
      <c r="D360" s="3" t="s">
        <v>38</v>
      </c>
      <c r="E360" s="7" t="s">
        <v>643</v>
      </c>
      <c r="F360" s="3"/>
      <c r="G360" s="159">
        <f>H360+I360+J360+K360</f>
        <v>0</v>
      </c>
      <c r="H360" s="308">
        <f>H361</f>
        <v>0</v>
      </c>
      <c r="I360" s="308">
        <f t="shared" ref="I360:K364" si="79">I361</f>
        <v>0</v>
      </c>
      <c r="J360" s="308">
        <f t="shared" si="79"/>
        <v>0</v>
      </c>
      <c r="K360" s="308">
        <f t="shared" si="79"/>
        <v>0</v>
      </c>
      <c r="M360" s="309"/>
      <c r="N360" s="309"/>
      <c r="O360" s="309"/>
      <c r="P360" s="309"/>
      <c r="Q360" s="309"/>
      <c r="R360" s="309"/>
      <c r="S360" s="309"/>
      <c r="T360" s="309"/>
    </row>
    <row r="361" spans="1:20" s="29" customFormat="1" ht="51" hidden="1" customHeight="1">
      <c r="A361" s="67"/>
      <c r="B361" s="13" t="s">
        <v>88</v>
      </c>
      <c r="C361" s="3" t="s">
        <v>18</v>
      </c>
      <c r="D361" s="3" t="s">
        <v>38</v>
      </c>
      <c r="E361" s="7" t="s">
        <v>643</v>
      </c>
      <c r="F361" s="15" t="s">
        <v>49</v>
      </c>
      <c r="G361" s="159">
        <f>H361+I361+J361+K361</f>
        <v>0</v>
      </c>
      <c r="H361" s="160">
        <f>H362</f>
        <v>0</v>
      </c>
      <c r="I361" s="160">
        <f t="shared" si="79"/>
        <v>0</v>
      </c>
      <c r="J361" s="160">
        <f t="shared" si="79"/>
        <v>0</v>
      </c>
      <c r="K361" s="160">
        <f t="shared" si="79"/>
        <v>0</v>
      </c>
      <c r="M361" s="310"/>
      <c r="N361" s="310"/>
      <c r="O361" s="310"/>
      <c r="P361" s="310"/>
      <c r="Q361" s="310"/>
      <c r="R361" s="310"/>
      <c r="S361" s="310"/>
      <c r="T361" s="310"/>
    </row>
    <row r="362" spans="1:20" s="29" customFormat="1" ht="12.75" hidden="1" customHeight="1">
      <c r="A362" s="67"/>
      <c r="B362" s="13" t="s">
        <v>66</v>
      </c>
      <c r="C362" s="3" t="s">
        <v>18</v>
      </c>
      <c r="D362" s="3" t="s">
        <v>38</v>
      </c>
      <c r="E362" s="7" t="s">
        <v>643</v>
      </c>
      <c r="F362" s="15" t="s">
        <v>64</v>
      </c>
      <c r="G362" s="159">
        <f>SUM(H362:K362)</f>
        <v>0</v>
      </c>
      <c r="H362" s="160">
        <f>'приложение 8.5.'!I477</f>
        <v>0</v>
      </c>
      <c r="I362" s="160">
        <f>'приложение 8.5.'!J477</f>
        <v>0</v>
      </c>
      <c r="J362" s="160">
        <f>'приложение 8.5.'!K477</f>
        <v>0</v>
      </c>
      <c r="K362" s="160">
        <f>'приложение 8.5.'!L477</f>
        <v>0</v>
      </c>
      <c r="M362" s="310"/>
      <c r="N362" s="310"/>
      <c r="O362" s="310"/>
      <c r="P362" s="310"/>
      <c r="Q362" s="310"/>
      <c r="R362" s="310"/>
      <c r="S362" s="310"/>
      <c r="T362" s="310"/>
    </row>
    <row r="363" spans="1:20" s="25" customFormat="1" ht="154.5" hidden="1" customHeight="1">
      <c r="A363" s="9"/>
      <c r="B363" s="29" t="s">
        <v>644</v>
      </c>
      <c r="C363" s="3" t="s">
        <v>18</v>
      </c>
      <c r="D363" s="3" t="s">
        <v>38</v>
      </c>
      <c r="E363" s="7" t="s">
        <v>645</v>
      </c>
      <c r="F363" s="3"/>
      <c r="G363" s="159">
        <f>H363+I363+J363+K363</f>
        <v>0</v>
      </c>
      <c r="H363" s="308">
        <f>H364</f>
        <v>0</v>
      </c>
      <c r="I363" s="308">
        <f t="shared" si="79"/>
        <v>0</v>
      </c>
      <c r="J363" s="308">
        <f t="shared" si="79"/>
        <v>0</v>
      </c>
      <c r="K363" s="308">
        <f t="shared" si="79"/>
        <v>0</v>
      </c>
      <c r="M363" s="309"/>
      <c r="N363" s="309"/>
      <c r="O363" s="309"/>
      <c r="P363" s="309"/>
      <c r="Q363" s="309"/>
      <c r="R363" s="309"/>
      <c r="S363" s="309"/>
      <c r="T363" s="309"/>
    </row>
    <row r="364" spans="1:20" s="29" customFormat="1" ht="41.25" hidden="1" customHeight="1">
      <c r="A364" s="67"/>
      <c r="B364" s="13" t="s">
        <v>88</v>
      </c>
      <c r="C364" s="3" t="s">
        <v>18</v>
      </c>
      <c r="D364" s="3" t="s">
        <v>38</v>
      </c>
      <c r="E364" s="7" t="s">
        <v>645</v>
      </c>
      <c r="F364" s="15" t="s">
        <v>49</v>
      </c>
      <c r="G364" s="159">
        <f>H364+I364+J364+K364</f>
        <v>0</v>
      </c>
      <c r="H364" s="160">
        <f>H365</f>
        <v>0</v>
      </c>
      <c r="I364" s="160">
        <f t="shared" si="79"/>
        <v>0</v>
      </c>
      <c r="J364" s="160">
        <f t="shared" si="79"/>
        <v>0</v>
      </c>
      <c r="K364" s="160">
        <f t="shared" si="79"/>
        <v>0</v>
      </c>
      <c r="M364" s="310"/>
      <c r="N364" s="310"/>
      <c r="O364" s="310"/>
      <c r="P364" s="310"/>
      <c r="Q364" s="310"/>
      <c r="R364" s="310"/>
      <c r="S364" s="310"/>
      <c r="T364" s="310"/>
    </row>
    <row r="365" spans="1:20" s="29" customFormat="1" ht="12.75" hidden="1" customHeight="1">
      <c r="A365" s="67"/>
      <c r="B365" s="13" t="s">
        <v>66</v>
      </c>
      <c r="C365" s="3" t="s">
        <v>18</v>
      </c>
      <c r="D365" s="3" t="s">
        <v>38</v>
      </c>
      <c r="E365" s="7" t="s">
        <v>645</v>
      </c>
      <c r="F365" s="15" t="s">
        <v>64</v>
      </c>
      <c r="G365" s="159">
        <f>SUM(H365:K365)</f>
        <v>0</v>
      </c>
      <c r="H365" s="160">
        <f>'приложение 8.5.'!I481</f>
        <v>0</v>
      </c>
      <c r="I365" s="160">
        <f>'приложение 8.5.'!J481</f>
        <v>0</v>
      </c>
      <c r="J365" s="160">
        <f>'приложение 8.5.'!K481</f>
        <v>0</v>
      </c>
      <c r="K365" s="160">
        <f>'приложение 8.5.'!L481</f>
        <v>0</v>
      </c>
      <c r="M365" s="310"/>
      <c r="N365" s="310"/>
      <c r="O365" s="310"/>
      <c r="P365" s="310"/>
      <c r="Q365" s="310"/>
      <c r="R365" s="310"/>
      <c r="S365" s="310"/>
      <c r="T365" s="310"/>
    </row>
    <row r="366" spans="1:20" s="150" customFormat="1" ht="165.75" hidden="1" customHeight="1">
      <c r="A366" s="148"/>
      <c r="B366" s="222" t="s">
        <v>586</v>
      </c>
      <c r="C366" s="117" t="s">
        <v>18</v>
      </c>
      <c r="D366" s="117" t="s">
        <v>38</v>
      </c>
      <c r="E366" s="139" t="s">
        <v>585</v>
      </c>
      <c r="F366" s="117"/>
      <c r="G366" s="320">
        <f>H366+I366+J366+K366</f>
        <v>0</v>
      </c>
      <c r="H366" s="168">
        <f t="shared" ref="H366:K367" si="80">H367</f>
        <v>0</v>
      </c>
      <c r="I366" s="168">
        <f t="shared" si="80"/>
        <v>0</v>
      </c>
      <c r="J366" s="168">
        <f t="shared" si="80"/>
        <v>0</v>
      </c>
      <c r="K366" s="168">
        <f t="shared" si="80"/>
        <v>0</v>
      </c>
    </row>
    <row r="367" spans="1:20" s="222" customFormat="1" ht="54.75" hidden="1" customHeight="1">
      <c r="A367" s="220"/>
      <c r="B367" s="217" t="s">
        <v>88</v>
      </c>
      <c r="C367" s="117" t="s">
        <v>18</v>
      </c>
      <c r="D367" s="117" t="s">
        <v>38</v>
      </c>
      <c r="E367" s="139" t="s">
        <v>585</v>
      </c>
      <c r="F367" s="146" t="s">
        <v>49</v>
      </c>
      <c r="G367" s="320">
        <f>H367+I367+J367+K367</f>
        <v>0</v>
      </c>
      <c r="H367" s="321">
        <f t="shared" si="80"/>
        <v>0</v>
      </c>
      <c r="I367" s="321">
        <f t="shared" si="80"/>
        <v>0</v>
      </c>
      <c r="J367" s="321">
        <f t="shared" si="80"/>
        <v>0</v>
      </c>
      <c r="K367" s="321">
        <f t="shared" si="80"/>
        <v>0</v>
      </c>
    </row>
    <row r="368" spans="1:20" s="222" customFormat="1" ht="12.75" hidden="1" customHeight="1">
      <c r="A368" s="220"/>
      <c r="B368" s="217" t="s">
        <v>66</v>
      </c>
      <c r="C368" s="117" t="s">
        <v>18</v>
      </c>
      <c r="D368" s="117" t="s">
        <v>38</v>
      </c>
      <c r="E368" s="139" t="s">
        <v>585</v>
      </c>
      <c r="F368" s="146" t="s">
        <v>64</v>
      </c>
      <c r="G368" s="320">
        <f>SUM(H368:K368)</f>
        <v>0</v>
      </c>
      <c r="H368" s="321">
        <f>'приложение 8.5.'!I484</f>
        <v>0</v>
      </c>
      <c r="I368" s="321">
        <f>'приложение 8.5.'!J484</f>
        <v>0</v>
      </c>
      <c r="J368" s="321">
        <f>'приложение 8.5.'!K484</f>
        <v>0</v>
      </c>
      <c r="K368" s="321">
        <f>'приложение 8.5.'!L484</f>
        <v>0</v>
      </c>
    </row>
    <row r="369" spans="1:11" ht="127.5" hidden="1" customHeight="1">
      <c r="A369" s="194"/>
      <c r="B369" s="108" t="s">
        <v>477</v>
      </c>
      <c r="C369" s="109" t="s">
        <v>18</v>
      </c>
      <c r="D369" s="109" t="s">
        <v>38</v>
      </c>
      <c r="E369" s="115" t="s">
        <v>364</v>
      </c>
      <c r="F369" s="111"/>
      <c r="G369" s="315">
        <f>SUM(H369:K369)</f>
        <v>0</v>
      </c>
      <c r="H369" s="316">
        <f>H370+H372</f>
        <v>0</v>
      </c>
      <c r="I369" s="316">
        <f>I370+I372</f>
        <v>0</v>
      </c>
      <c r="J369" s="316">
        <f>J370+J372</f>
        <v>0</v>
      </c>
      <c r="K369" s="316">
        <f>K370+K372</f>
        <v>0</v>
      </c>
    </row>
    <row r="370" spans="1:11" ht="89.25" hidden="1" customHeight="1">
      <c r="A370" s="155"/>
      <c r="B370" s="108" t="s">
        <v>55</v>
      </c>
      <c r="C370" s="109" t="s">
        <v>18</v>
      </c>
      <c r="D370" s="109" t="s">
        <v>38</v>
      </c>
      <c r="E370" s="115" t="s">
        <v>364</v>
      </c>
      <c r="F370" s="109" t="s">
        <v>56</v>
      </c>
      <c r="G370" s="315">
        <f t="shared" ref="G370:G376" si="81">H370+I370+J370+K370</f>
        <v>-282.40000000000003</v>
      </c>
      <c r="H370" s="316">
        <f>H371</f>
        <v>0</v>
      </c>
      <c r="I370" s="316">
        <f>I371</f>
        <v>-282.40000000000003</v>
      </c>
      <c r="J370" s="316">
        <f>J371</f>
        <v>0</v>
      </c>
      <c r="K370" s="316">
        <f>K371</f>
        <v>0</v>
      </c>
    </row>
    <row r="371" spans="1:11" ht="38.25" hidden="1" customHeight="1">
      <c r="A371" s="155"/>
      <c r="B371" s="108" t="s">
        <v>104</v>
      </c>
      <c r="C371" s="109" t="s">
        <v>18</v>
      </c>
      <c r="D371" s="109" t="s">
        <v>38</v>
      </c>
      <c r="E371" s="115" t="s">
        <v>364</v>
      </c>
      <c r="F371" s="109" t="s">
        <v>105</v>
      </c>
      <c r="G371" s="315">
        <f t="shared" si="81"/>
        <v>-282.40000000000003</v>
      </c>
      <c r="H371" s="316">
        <f>'приложение 8.5.'!I489</f>
        <v>0</v>
      </c>
      <c r="I371" s="316">
        <f>'приложение 8.5.'!J489</f>
        <v>-282.40000000000003</v>
      </c>
      <c r="J371" s="316">
        <f>'приложение 8.5.'!K489</f>
        <v>0</v>
      </c>
      <c r="K371" s="316">
        <f>'приложение 8.5.'!L489</f>
        <v>0</v>
      </c>
    </row>
    <row r="372" spans="1:11" ht="38.25" hidden="1" customHeight="1">
      <c r="A372" s="155"/>
      <c r="B372" s="108" t="s">
        <v>86</v>
      </c>
      <c r="C372" s="109" t="s">
        <v>18</v>
      </c>
      <c r="D372" s="109" t="s">
        <v>38</v>
      </c>
      <c r="E372" s="115" t="s">
        <v>364</v>
      </c>
      <c r="F372" s="109" t="s">
        <v>57</v>
      </c>
      <c r="G372" s="315">
        <f t="shared" si="81"/>
        <v>282.39999999999998</v>
      </c>
      <c r="H372" s="316">
        <f>H373</f>
        <v>0</v>
      </c>
      <c r="I372" s="316">
        <f>I373</f>
        <v>282.39999999999998</v>
      </c>
      <c r="J372" s="316">
        <f>J373</f>
        <v>0</v>
      </c>
      <c r="K372" s="316">
        <f>K373</f>
        <v>0</v>
      </c>
    </row>
    <row r="373" spans="1:11" ht="38.25" hidden="1" customHeight="1">
      <c r="A373" s="155"/>
      <c r="B373" s="108" t="s">
        <v>111</v>
      </c>
      <c r="C373" s="109" t="s">
        <v>18</v>
      </c>
      <c r="D373" s="109" t="s">
        <v>38</v>
      </c>
      <c r="E373" s="115" t="s">
        <v>364</v>
      </c>
      <c r="F373" s="109" t="s">
        <v>59</v>
      </c>
      <c r="G373" s="315">
        <f t="shared" si="81"/>
        <v>282.39999999999998</v>
      </c>
      <c r="H373" s="316">
        <f>'приложение 8.5.'!I494</f>
        <v>0</v>
      </c>
      <c r="I373" s="316">
        <f>'приложение 8.5.'!J494</f>
        <v>282.39999999999998</v>
      </c>
      <c r="J373" s="316">
        <f>'приложение 8.5.'!K494</f>
        <v>0</v>
      </c>
      <c r="K373" s="316">
        <f>'приложение 8.5.'!L494</f>
        <v>0</v>
      </c>
    </row>
    <row r="374" spans="1:11" s="150" customFormat="1" ht="38.25" customHeight="1">
      <c r="A374" s="67"/>
      <c r="B374" s="13" t="s">
        <v>653</v>
      </c>
      <c r="C374" s="15" t="s">
        <v>18</v>
      </c>
      <c r="D374" s="15" t="s">
        <v>38</v>
      </c>
      <c r="E374" s="22" t="s">
        <v>654</v>
      </c>
      <c r="F374" s="15"/>
      <c r="G374" s="159">
        <f t="shared" si="81"/>
        <v>3125.7999999999993</v>
      </c>
      <c r="H374" s="160">
        <f>H375+H378+H381+H384</f>
        <v>-6028.5</v>
      </c>
      <c r="I374" s="160">
        <f>I375+I378+I381+I384</f>
        <v>0</v>
      </c>
      <c r="J374" s="160">
        <f>J375+J378+J381+J384</f>
        <v>9154.2999999999993</v>
      </c>
      <c r="K374" s="160">
        <f>K375+K378+K381+K384</f>
        <v>0</v>
      </c>
    </row>
    <row r="375" spans="1:11" s="150" customFormat="1" ht="38.25" hidden="1" customHeight="1">
      <c r="A375" s="67"/>
      <c r="B375" s="13" t="s">
        <v>200</v>
      </c>
      <c r="C375" s="15" t="s">
        <v>18</v>
      </c>
      <c r="D375" s="15" t="s">
        <v>38</v>
      </c>
      <c r="E375" s="22" t="s">
        <v>655</v>
      </c>
      <c r="F375" s="15"/>
      <c r="G375" s="159">
        <f t="shared" si="81"/>
        <v>-6028.5</v>
      </c>
      <c r="H375" s="160">
        <f>H376</f>
        <v>-6028.5</v>
      </c>
      <c r="I375" s="160">
        <f t="shared" ref="I375:K376" si="82">I376</f>
        <v>0</v>
      </c>
      <c r="J375" s="160">
        <f t="shared" si="82"/>
        <v>0</v>
      </c>
      <c r="K375" s="160">
        <f t="shared" si="82"/>
        <v>0</v>
      </c>
    </row>
    <row r="376" spans="1:11" s="150" customFormat="1" ht="51" hidden="1" customHeight="1">
      <c r="A376" s="67"/>
      <c r="B376" s="13" t="s">
        <v>88</v>
      </c>
      <c r="C376" s="15" t="s">
        <v>18</v>
      </c>
      <c r="D376" s="15" t="s">
        <v>38</v>
      </c>
      <c r="E376" s="22" t="s">
        <v>655</v>
      </c>
      <c r="F376" s="15" t="s">
        <v>49</v>
      </c>
      <c r="G376" s="159">
        <f t="shared" si="81"/>
        <v>-6028.5</v>
      </c>
      <c r="H376" s="160">
        <f>H377</f>
        <v>-6028.5</v>
      </c>
      <c r="I376" s="160">
        <f t="shared" si="82"/>
        <v>0</v>
      </c>
      <c r="J376" s="160">
        <f t="shared" si="82"/>
        <v>0</v>
      </c>
      <c r="K376" s="160">
        <f t="shared" si="82"/>
        <v>0</v>
      </c>
    </row>
    <row r="377" spans="1:11" s="150" customFormat="1" ht="12.75" hidden="1" customHeight="1">
      <c r="A377" s="67"/>
      <c r="B377" s="13" t="s">
        <v>66</v>
      </c>
      <c r="C377" s="15" t="s">
        <v>18</v>
      </c>
      <c r="D377" s="15" t="s">
        <v>38</v>
      </c>
      <c r="E377" s="22" t="s">
        <v>655</v>
      </c>
      <c r="F377" s="15" t="s">
        <v>64</v>
      </c>
      <c r="G377" s="159">
        <f>SUM(H377:K377)</f>
        <v>-6028.5</v>
      </c>
      <c r="H377" s="160">
        <f>'приложение 8.5.'!I500</f>
        <v>-6028.5</v>
      </c>
      <c r="I377" s="160">
        <f>'приложение 8.5.'!J500</f>
        <v>0</v>
      </c>
      <c r="J377" s="160">
        <f>'приложение 8.5.'!K500</f>
        <v>0</v>
      </c>
      <c r="K377" s="160">
        <f>'приложение 8.5.'!L500</f>
        <v>0</v>
      </c>
    </row>
    <row r="378" spans="1:11" s="150" customFormat="1" ht="153" hidden="1" customHeight="1">
      <c r="A378" s="67"/>
      <c r="B378" s="29" t="s">
        <v>642</v>
      </c>
      <c r="C378" s="15" t="s">
        <v>18</v>
      </c>
      <c r="D378" s="15" t="s">
        <v>38</v>
      </c>
      <c r="E378" s="22" t="s">
        <v>656</v>
      </c>
      <c r="F378" s="15"/>
      <c r="G378" s="159">
        <f>H378+I378+J378+K378</f>
        <v>0</v>
      </c>
      <c r="H378" s="160">
        <f>H379</f>
        <v>0</v>
      </c>
      <c r="I378" s="160">
        <f t="shared" ref="I378:K379" si="83">I379</f>
        <v>0</v>
      </c>
      <c r="J378" s="160">
        <f t="shared" si="83"/>
        <v>0</v>
      </c>
      <c r="K378" s="160">
        <f t="shared" si="83"/>
        <v>0</v>
      </c>
    </row>
    <row r="379" spans="1:11" s="150" customFormat="1" ht="51" hidden="1" customHeight="1">
      <c r="A379" s="67"/>
      <c r="B379" s="13" t="s">
        <v>88</v>
      </c>
      <c r="C379" s="15" t="s">
        <v>18</v>
      </c>
      <c r="D379" s="15" t="s">
        <v>38</v>
      </c>
      <c r="E379" s="22" t="s">
        <v>656</v>
      </c>
      <c r="F379" s="15" t="s">
        <v>49</v>
      </c>
      <c r="G379" s="159">
        <f>H379+I379+J379+K379</f>
        <v>0</v>
      </c>
      <c r="H379" s="160">
        <f>H380</f>
        <v>0</v>
      </c>
      <c r="I379" s="160">
        <f t="shared" si="83"/>
        <v>0</v>
      </c>
      <c r="J379" s="160">
        <f t="shared" si="83"/>
        <v>0</v>
      </c>
      <c r="K379" s="160">
        <f t="shared" si="83"/>
        <v>0</v>
      </c>
    </row>
    <row r="380" spans="1:11" s="222" customFormat="1" ht="12.75" hidden="1" customHeight="1">
      <c r="A380" s="67"/>
      <c r="B380" s="13" t="s">
        <v>66</v>
      </c>
      <c r="C380" s="15" t="s">
        <v>18</v>
      </c>
      <c r="D380" s="15" t="s">
        <v>38</v>
      </c>
      <c r="E380" s="22" t="s">
        <v>656</v>
      </c>
      <c r="F380" s="15" t="s">
        <v>64</v>
      </c>
      <c r="G380" s="159">
        <f>SUM(H380:K380)</f>
        <v>0</v>
      </c>
      <c r="H380" s="160">
        <f>'приложение 8.5.'!I504</f>
        <v>0</v>
      </c>
      <c r="I380" s="160">
        <f>'приложение 8.5.'!J504</f>
        <v>0</v>
      </c>
      <c r="J380" s="160">
        <f>'приложение 8.5.'!K504</f>
        <v>0</v>
      </c>
      <c r="K380" s="160">
        <f>'приложение 8.5.'!L504</f>
        <v>0</v>
      </c>
    </row>
    <row r="381" spans="1:11" s="222" customFormat="1" ht="178.5" hidden="1" customHeight="1">
      <c r="A381" s="67"/>
      <c r="B381" s="29" t="s">
        <v>644</v>
      </c>
      <c r="C381" s="15" t="s">
        <v>18</v>
      </c>
      <c r="D381" s="15" t="s">
        <v>38</v>
      </c>
      <c r="E381" s="22" t="s">
        <v>657</v>
      </c>
      <c r="F381" s="15"/>
      <c r="G381" s="159">
        <f>SUM(H381:K381)</f>
        <v>0</v>
      </c>
      <c r="H381" s="160">
        <f>H382</f>
        <v>0</v>
      </c>
      <c r="I381" s="160">
        <f t="shared" ref="I381:K382" si="84">I382</f>
        <v>0</v>
      </c>
      <c r="J381" s="160">
        <f t="shared" si="84"/>
        <v>0</v>
      </c>
      <c r="K381" s="160">
        <f t="shared" si="84"/>
        <v>0</v>
      </c>
    </row>
    <row r="382" spans="1:11" s="222" customFormat="1" ht="53.25" hidden="1" customHeight="1">
      <c r="A382" s="67"/>
      <c r="B382" s="13" t="s">
        <v>88</v>
      </c>
      <c r="C382" s="15" t="s">
        <v>18</v>
      </c>
      <c r="D382" s="15" t="s">
        <v>38</v>
      </c>
      <c r="E382" s="22" t="s">
        <v>657</v>
      </c>
      <c r="F382" s="15" t="s">
        <v>49</v>
      </c>
      <c r="G382" s="159">
        <f>SUM(H382:K382)</f>
        <v>0</v>
      </c>
      <c r="H382" s="160">
        <f>H383</f>
        <v>0</v>
      </c>
      <c r="I382" s="160">
        <f t="shared" si="84"/>
        <v>0</v>
      </c>
      <c r="J382" s="160">
        <f t="shared" si="84"/>
        <v>0</v>
      </c>
      <c r="K382" s="160">
        <f t="shared" si="84"/>
        <v>0</v>
      </c>
    </row>
    <row r="383" spans="1:11" s="222" customFormat="1" ht="12.75" hidden="1" customHeight="1">
      <c r="A383" s="67"/>
      <c r="B383" s="13" t="s">
        <v>66</v>
      </c>
      <c r="C383" s="15" t="s">
        <v>18</v>
      </c>
      <c r="D383" s="15" t="s">
        <v>38</v>
      </c>
      <c r="E383" s="22" t="s">
        <v>657</v>
      </c>
      <c r="F383" s="15" t="s">
        <v>64</v>
      </c>
      <c r="G383" s="159">
        <f>SUM(H383:K383)</f>
        <v>0</v>
      </c>
      <c r="H383" s="160">
        <f>'приложение 8.5.'!I508</f>
        <v>0</v>
      </c>
      <c r="I383" s="160">
        <f>'приложение 8.5.'!J508</f>
        <v>0</v>
      </c>
      <c r="J383" s="160">
        <f>'приложение 8.5.'!K508</f>
        <v>0</v>
      </c>
      <c r="K383" s="160">
        <f>'приложение 8.5.'!L508</f>
        <v>0</v>
      </c>
    </row>
    <row r="384" spans="1:11" s="222" customFormat="1" ht="165.75" customHeight="1">
      <c r="A384" s="67"/>
      <c r="B384" s="13" t="s">
        <v>586</v>
      </c>
      <c r="C384" s="15" t="s">
        <v>18</v>
      </c>
      <c r="D384" s="15" t="s">
        <v>38</v>
      </c>
      <c r="E384" s="22" t="s">
        <v>658</v>
      </c>
      <c r="F384" s="15"/>
      <c r="G384" s="159">
        <f>H384+I384+J384+K384</f>
        <v>9154.2999999999993</v>
      </c>
      <c r="H384" s="160">
        <f>H385</f>
        <v>0</v>
      </c>
      <c r="I384" s="160">
        <f t="shared" ref="I384:K385" si="85">I385</f>
        <v>0</v>
      </c>
      <c r="J384" s="160">
        <f t="shared" si="85"/>
        <v>9154.2999999999993</v>
      </c>
      <c r="K384" s="160">
        <f t="shared" si="85"/>
        <v>0</v>
      </c>
    </row>
    <row r="385" spans="1:11" s="222" customFormat="1" ht="51" customHeight="1">
      <c r="A385" s="67"/>
      <c r="B385" s="13" t="s">
        <v>88</v>
      </c>
      <c r="C385" s="15" t="s">
        <v>18</v>
      </c>
      <c r="D385" s="15" t="s">
        <v>38</v>
      </c>
      <c r="E385" s="22" t="s">
        <v>658</v>
      </c>
      <c r="F385" s="15" t="s">
        <v>49</v>
      </c>
      <c r="G385" s="159">
        <f>H385+I385+J385+K385</f>
        <v>9154.2999999999993</v>
      </c>
      <c r="H385" s="160">
        <f>H386</f>
        <v>0</v>
      </c>
      <c r="I385" s="160">
        <f t="shared" si="85"/>
        <v>0</v>
      </c>
      <c r="J385" s="160">
        <f t="shared" si="85"/>
        <v>9154.2999999999993</v>
      </c>
      <c r="K385" s="160">
        <f t="shared" si="85"/>
        <v>0</v>
      </c>
    </row>
    <row r="386" spans="1:11" s="150" customFormat="1" ht="12.75" customHeight="1">
      <c r="A386" s="67"/>
      <c r="B386" s="13" t="s">
        <v>66</v>
      </c>
      <c r="C386" s="15" t="s">
        <v>18</v>
      </c>
      <c r="D386" s="15" t="s">
        <v>38</v>
      </c>
      <c r="E386" s="22" t="s">
        <v>658</v>
      </c>
      <c r="F386" s="15" t="s">
        <v>64</v>
      </c>
      <c r="G386" s="159">
        <f>SUM(H386:K386)</f>
        <v>9154.2999999999993</v>
      </c>
      <c r="H386" s="160">
        <f>'приложение 8.5.'!I512</f>
        <v>0</v>
      </c>
      <c r="I386" s="160">
        <f>'приложение 8.5.'!J512</f>
        <v>0</v>
      </c>
      <c r="J386" s="160">
        <f>'приложение 8.5.'!K512</f>
        <v>9154.2999999999993</v>
      </c>
      <c r="K386" s="160">
        <f>'приложение 8.5.'!L512</f>
        <v>0</v>
      </c>
    </row>
    <row r="387" spans="1:11" ht="51" customHeight="1">
      <c r="A387" s="155"/>
      <c r="B387" s="108" t="s">
        <v>365</v>
      </c>
      <c r="C387" s="109" t="s">
        <v>18</v>
      </c>
      <c r="D387" s="109" t="s">
        <v>38</v>
      </c>
      <c r="E387" s="115" t="s">
        <v>366</v>
      </c>
      <c r="F387" s="109"/>
      <c r="G387" s="318">
        <f>SUM(H387:K387)</f>
        <v>0</v>
      </c>
      <c r="H387" s="316">
        <f>H388+H411+H415+H419</f>
        <v>0</v>
      </c>
      <c r="I387" s="316">
        <f>I388+I411+I415+I419</f>
        <v>0</v>
      </c>
      <c r="J387" s="316">
        <f>J388+J411+J415+J419</f>
        <v>0</v>
      </c>
      <c r="K387" s="316">
        <f>K388+K411+K415+K419</f>
        <v>0</v>
      </c>
    </row>
    <row r="388" spans="1:11" ht="38.25" customHeight="1">
      <c r="A388" s="155"/>
      <c r="B388" s="108" t="s">
        <v>367</v>
      </c>
      <c r="C388" s="109" t="s">
        <v>18</v>
      </c>
      <c r="D388" s="109" t="s">
        <v>38</v>
      </c>
      <c r="E388" s="115" t="s">
        <v>368</v>
      </c>
      <c r="F388" s="109"/>
      <c r="G388" s="318">
        <f>SUM(H388:K388)</f>
        <v>295.79999999999995</v>
      </c>
      <c r="H388" s="316">
        <f>H389+H396+H399+H402+H405+H408</f>
        <v>295.79999999999995</v>
      </c>
      <c r="I388" s="316">
        <f>I389+I396+I399+I402+I405+I408</f>
        <v>0</v>
      </c>
      <c r="J388" s="316">
        <f>J389+J396+J399+J402+J405+J408</f>
        <v>0</v>
      </c>
      <c r="K388" s="316">
        <f>K389+K396+K399+K402+K405+K408</f>
        <v>0</v>
      </c>
    </row>
    <row r="389" spans="1:11" ht="38.25" customHeight="1">
      <c r="A389" s="155"/>
      <c r="B389" s="108" t="s">
        <v>200</v>
      </c>
      <c r="C389" s="109" t="s">
        <v>18</v>
      </c>
      <c r="D389" s="109" t="s">
        <v>38</v>
      </c>
      <c r="E389" s="115" t="s">
        <v>330</v>
      </c>
      <c r="F389" s="109"/>
      <c r="G389" s="318">
        <f>SUM(H389:K389)</f>
        <v>295.79999999999995</v>
      </c>
      <c r="H389" s="316">
        <f>H390+H392+H394</f>
        <v>295.79999999999995</v>
      </c>
      <c r="I389" s="316">
        <f t="shared" ref="I389:K389" si="86">I390+I392+I394</f>
        <v>0</v>
      </c>
      <c r="J389" s="316">
        <f t="shared" si="86"/>
        <v>0</v>
      </c>
      <c r="K389" s="316">
        <f t="shared" si="86"/>
        <v>0</v>
      </c>
    </row>
    <row r="390" spans="1:11" ht="89.25" customHeight="1">
      <c r="A390" s="155"/>
      <c r="B390" s="212" t="s">
        <v>55</v>
      </c>
      <c r="C390" s="109" t="s">
        <v>18</v>
      </c>
      <c r="D390" s="109" t="s">
        <v>38</v>
      </c>
      <c r="E390" s="115" t="s">
        <v>330</v>
      </c>
      <c r="F390" s="153" t="s">
        <v>56</v>
      </c>
      <c r="G390" s="318">
        <f>SUM(H390:K390)</f>
        <v>296.79999999999995</v>
      </c>
      <c r="H390" s="319">
        <f>H391</f>
        <v>296.79999999999995</v>
      </c>
      <c r="I390" s="319">
        <f>I391</f>
        <v>0</v>
      </c>
      <c r="J390" s="319">
        <f>J391</f>
        <v>0</v>
      </c>
      <c r="K390" s="319">
        <f>K391</f>
        <v>0</v>
      </c>
    </row>
    <row r="391" spans="1:11" ht="25.5" customHeight="1">
      <c r="A391" s="155"/>
      <c r="B391" s="212" t="s">
        <v>67</v>
      </c>
      <c r="C391" s="109" t="s">
        <v>18</v>
      </c>
      <c r="D391" s="109" t="s">
        <v>38</v>
      </c>
      <c r="E391" s="115" t="s">
        <v>330</v>
      </c>
      <c r="F391" s="153" t="s">
        <v>68</v>
      </c>
      <c r="G391" s="318">
        <f t="shared" ref="G391:G418" si="87">SUM(H391:K391)</f>
        <v>296.79999999999995</v>
      </c>
      <c r="H391" s="319">
        <f>'приложение 8.5.'!I517</f>
        <v>296.79999999999995</v>
      </c>
      <c r="I391" s="319">
        <f>'приложение 8.5.'!J517</f>
        <v>0</v>
      </c>
      <c r="J391" s="319">
        <f>'приложение 8.5.'!K517</f>
        <v>0</v>
      </c>
      <c r="K391" s="319">
        <f>'приложение 8.5.'!L517</f>
        <v>0</v>
      </c>
    </row>
    <row r="392" spans="1:11" ht="38.25" customHeight="1">
      <c r="A392" s="155"/>
      <c r="B392" s="108" t="s">
        <v>86</v>
      </c>
      <c r="C392" s="109" t="s">
        <v>18</v>
      </c>
      <c r="D392" s="109" t="s">
        <v>38</v>
      </c>
      <c r="E392" s="115" t="s">
        <v>330</v>
      </c>
      <c r="F392" s="153" t="s">
        <v>57</v>
      </c>
      <c r="G392" s="318">
        <f t="shared" si="87"/>
        <v>27.3</v>
      </c>
      <c r="H392" s="319">
        <f>H393</f>
        <v>27.3</v>
      </c>
      <c r="I392" s="319">
        <f>I393</f>
        <v>0</v>
      </c>
      <c r="J392" s="319">
        <f>J393</f>
        <v>0</v>
      </c>
      <c r="K392" s="319">
        <f>K393</f>
        <v>0</v>
      </c>
    </row>
    <row r="393" spans="1:11" ht="38.25" customHeight="1">
      <c r="A393" s="155"/>
      <c r="B393" s="108" t="s">
        <v>111</v>
      </c>
      <c r="C393" s="109" t="s">
        <v>18</v>
      </c>
      <c r="D393" s="109" t="s">
        <v>38</v>
      </c>
      <c r="E393" s="115" t="s">
        <v>330</v>
      </c>
      <c r="F393" s="153" t="s">
        <v>59</v>
      </c>
      <c r="G393" s="318">
        <f t="shared" si="87"/>
        <v>27.3</v>
      </c>
      <c r="H393" s="319">
        <f>'приложение 8.5.'!I523</f>
        <v>27.3</v>
      </c>
      <c r="I393" s="319">
        <f>'приложение 8.5.'!J523</f>
        <v>0</v>
      </c>
      <c r="J393" s="319">
        <f>'приложение 8.5.'!K523</f>
        <v>0</v>
      </c>
      <c r="K393" s="319">
        <f>'приложение 8.5.'!L523</f>
        <v>0</v>
      </c>
    </row>
    <row r="394" spans="1:11" ht="12.75" customHeight="1">
      <c r="A394" s="155"/>
      <c r="B394" s="225" t="s">
        <v>71</v>
      </c>
      <c r="C394" s="109" t="s">
        <v>18</v>
      </c>
      <c r="D394" s="109" t="s">
        <v>38</v>
      </c>
      <c r="E394" s="115" t="s">
        <v>330</v>
      </c>
      <c r="F394" s="153" t="s">
        <v>72</v>
      </c>
      <c r="G394" s="318">
        <f t="shared" si="87"/>
        <v>-28.3</v>
      </c>
      <c r="H394" s="319">
        <f>'приложение 8.5.'!I526</f>
        <v>-28.3</v>
      </c>
      <c r="I394" s="319">
        <f>'приложение 8.5.'!J526</f>
        <v>0</v>
      </c>
      <c r="J394" s="319">
        <f>'приложение 8.5.'!K526</f>
        <v>0</v>
      </c>
      <c r="K394" s="319">
        <f>'приложение 8.5.'!L526</f>
        <v>0</v>
      </c>
    </row>
    <row r="395" spans="1:11" ht="25.5" customHeight="1">
      <c r="A395" s="155"/>
      <c r="B395" s="225" t="s">
        <v>73</v>
      </c>
      <c r="C395" s="109" t="s">
        <v>18</v>
      </c>
      <c r="D395" s="109" t="s">
        <v>38</v>
      </c>
      <c r="E395" s="115" t="s">
        <v>330</v>
      </c>
      <c r="F395" s="153" t="s">
        <v>74</v>
      </c>
      <c r="G395" s="318">
        <f t="shared" si="87"/>
        <v>-28.3</v>
      </c>
      <c r="H395" s="319">
        <f>'приложение 8.5.'!I527</f>
        <v>-28.3</v>
      </c>
      <c r="I395" s="319">
        <f>'приложение 8.5.'!J527</f>
        <v>0</v>
      </c>
      <c r="J395" s="319">
        <f>'приложение 8.5.'!K527</f>
        <v>0</v>
      </c>
      <c r="K395" s="319">
        <f>'приложение 8.5.'!L527</f>
        <v>0</v>
      </c>
    </row>
    <row r="396" spans="1:11" ht="25.5" hidden="1" customHeight="1">
      <c r="A396" s="155"/>
      <c r="B396" s="108" t="s">
        <v>216</v>
      </c>
      <c r="C396" s="109" t="s">
        <v>18</v>
      </c>
      <c r="D396" s="109" t="s">
        <v>38</v>
      </c>
      <c r="E396" s="115" t="s">
        <v>571</v>
      </c>
      <c r="F396" s="109"/>
      <c r="G396" s="318">
        <f t="shared" si="87"/>
        <v>0</v>
      </c>
      <c r="H396" s="316">
        <f>H397</f>
        <v>0</v>
      </c>
      <c r="I396" s="316">
        <f t="shared" ref="I396:K397" si="88">I397</f>
        <v>0</v>
      </c>
      <c r="J396" s="316">
        <f t="shared" si="88"/>
        <v>0</v>
      </c>
      <c r="K396" s="316">
        <f t="shared" si="88"/>
        <v>0</v>
      </c>
    </row>
    <row r="397" spans="1:11" ht="38.25" hidden="1" customHeight="1">
      <c r="A397" s="155"/>
      <c r="B397" s="108" t="s">
        <v>86</v>
      </c>
      <c r="C397" s="109" t="s">
        <v>18</v>
      </c>
      <c r="D397" s="109" t="s">
        <v>38</v>
      </c>
      <c r="E397" s="115" t="s">
        <v>571</v>
      </c>
      <c r="F397" s="153" t="s">
        <v>57</v>
      </c>
      <c r="G397" s="318">
        <f t="shared" si="87"/>
        <v>0</v>
      </c>
      <c r="H397" s="319">
        <f>H398</f>
        <v>0</v>
      </c>
      <c r="I397" s="319">
        <f t="shared" si="88"/>
        <v>0</v>
      </c>
      <c r="J397" s="319">
        <f t="shared" si="88"/>
        <v>0</v>
      </c>
      <c r="K397" s="319">
        <f t="shared" si="88"/>
        <v>0</v>
      </c>
    </row>
    <row r="398" spans="1:11" ht="38.25" hidden="1" customHeight="1">
      <c r="A398" s="155"/>
      <c r="B398" s="108" t="s">
        <v>111</v>
      </c>
      <c r="C398" s="109" t="s">
        <v>18</v>
      </c>
      <c r="D398" s="109" t="s">
        <v>38</v>
      </c>
      <c r="E398" s="115" t="s">
        <v>571</v>
      </c>
      <c r="F398" s="153" t="s">
        <v>59</v>
      </c>
      <c r="G398" s="318">
        <f t="shared" si="87"/>
        <v>0</v>
      </c>
      <c r="H398" s="319">
        <f>'приложение 8.5.'!I533</f>
        <v>0</v>
      </c>
      <c r="I398" s="319">
        <f>'приложение 8.5.'!J533</f>
        <v>0</v>
      </c>
      <c r="J398" s="319">
        <f>'приложение 8.5.'!K533</f>
        <v>0</v>
      </c>
      <c r="K398" s="319">
        <f>'приложение 8.5.'!L533</f>
        <v>0</v>
      </c>
    </row>
    <row r="399" spans="1:11" s="222" customFormat="1" ht="129" hidden="1" customHeight="1">
      <c r="A399" s="220"/>
      <c r="B399" s="217" t="s">
        <v>478</v>
      </c>
      <c r="C399" s="146" t="s">
        <v>18</v>
      </c>
      <c r="D399" s="146" t="s">
        <v>38</v>
      </c>
      <c r="E399" s="146" t="s">
        <v>624</v>
      </c>
      <c r="F399" s="146"/>
      <c r="G399" s="320">
        <f t="shared" ref="G399:G404" si="89">H399+I399+J399+K399</f>
        <v>0</v>
      </c>
      <c r="H399" s="321">
        <f>H400</f>
        <v>0</v>
      </c>
      <c r="I399" s="321">
        <f t="shared" ref="I399:K403" si="90">I400</f>
        <v>0</v>
      </c>
      <c r="J399" s="321">
        <f t="shared" si="90"/>
        <v>0</v>
      </c>
      <c r="K399" s="321">
        <f t="shared" si="90"/>
        <v>0</v>
      </c>
    </row>
    <row r="400" spans="1:11" s="222" customFormat="1" ht="42.75" hidden="1" customHeight="1">
      <c r="A400" s="220"/>
      <c r="B400" s="108" t="s">
        <v>86</v>
      </c>
      <c r="C400" s="146" t="s">
        <v>18</v>
      </c>
      <c r="D400" s="146" t="s">
        <v>38</v>
      </c>
      <c r="E400" s="146" t="s">
        <v>624</v>
      </c>
      <c r="F400" s="146" t="s">
        <v>57</v>
      </c>
      <c r="G400" s="320">
        <f t="shared" si="89"/>
        <v>0</v>
      </c>
      <c r="H400" s="321">
        <f>H401</f>
        <v>0</v>
      </c>
      <c r="I400" s="321">
        <f t="shared" si="90"/>
        <v>0</v>
      </c>
      <c r="J400" s="321">
        <f t="shared" si="90"/>
        <v>0</v>
      </c>
      <c r="K400" s="321">
        <f t="shared" si="90"/>
        <v>0</v>
      </c>
    </row>
    <row r="401" spans="1:11" s="222" customFormat="1" ht="38.25" hidden="1" customHeight="1">
      <c r="A401" s="220"/>
      <c r="B401" s="116" t="s">
        <v>111</v>
      </c>
      <c r="C401" s="146" t="s">
        <v>18</v>
      </c>
      <c r="D401" s="146" t="s">
        <v>38</v>
      </c>
      <c r="E401" s="146" t="s">
        <v>624</v>
      </c>
      <c r="F401" s="146" t="s">
        <v>59</v>
      </c>
      <c r="G401" s="320">
        <f t="shared" si="89"/>
        <v>0</v>
      </c>
      <c r="H401" s="321">
        <f>'приложение 8.5.'!I537</f>
        <v>0</v>
      </c>
      <c r="I401" s="321">
        <f>'приложение 8.5.'!J537</f>
        <v>0</v>
      </c>
      <c r="J401" s="321">
        <f>'приложение 8.5.'!K537</f>
        <v>0</v>
      </c>
      <c r="K401" s="321">
        <f>'приложение 8.5.'!L537</f>
        <v>0</v>
      </c>
    </row>
    <row r="402" spans="1:11" s="222" customFormat="1" ht="159.75" hidden="1" customHeight="1">
      <c r="A402" s="220"/>
      <c r="B402" s="217" t="s">
        <v>583</v>
      </c>
      <c r="C402" s="146" t="s">
        <v>18</v>
      </c>
      <c r="D402" s="146" t="s">
        <v>38</v>
      </c>
      <c r="E402" s="146" t="s">
        <v>625</v>
      </c>
      <c r="F402" s="146"/>
      <c r="G402" s="320">
        <f t="shared" si="89"/>
        <v>0</v>
      </c>
      <c r="H402" s="321">
        <f>H403</f>
        <v>0</v>
      </c>
      <c r="I402" s="321">
        <f t="shared" si="90"/>
        <v>0</v>
      </c>
      <c r="J402" s="321">
        <f t="shared" si="90"/>
        <v>0</v>
      </c>
      <c r="K402" s="321">
        <f t="shared" si="90"/>
        <v>0</v>
      </c>
    </row>
    <row r="403" spans="1:11" s="222" customFormat="1" ht="42.75" hidden="1" customHeight="1">
      <c r="A403" s="220"/>
      <c r="B403" s="108" t="s">
        <v>86</v>
      </c>
      <c r="C403" s="146" t="s">
        <v>18</v>
      </c>
      <c r="D403" s="146" t="s">
        <v>38</v>
      </c>
      <c r="E403" s="146" t="s">
        <v>625</v>
      </c>
      <c r="F403" s="146" t="s">
        <v>57</v>
      </c>
      <c r="G403" s="320">
        <f t="shared" si="89"/>
        <v>0</v>
      </c>
      <c r="H403" s="321">
        <f>H404</f>
        <v>0</v>
      </c>
      <c r="I403" s="321">
        <f t="shared" si="90"/>
        <v>0</v>
      </c>
      <c r="J403" s="321">
        <f t="shared" si="90"/>
        <v>0</v>
      </c>
      <c r="K403" s="321">
        <f t="shared" si="90"/>
        <v>0</v>
      </c>
    </row>
    <row r="404" spans="1:11" s="222" customFormat="1" ht="38.25" hidden="1" customHeight="1">
      <c r="A404" s="220"/>
      <c r="B404" s="116" t="s">
        <v>111</v>
      </c>
      <c r="C404" s="146" t="s">
        <v>18</v>
      </c>
      <c r="D404" s="146" t="s">
        <v>38</v>
      </c>
      <c r="E404" s="146" t="s">
        <v>625</v>
      </c>
      <c r="F404" s="146" t="s">
        <v>59</v>
      </c>
      <c r="G404" s="320">
        <f t="shared" si="89"/>
        <v>0</v>
      </c>
      <c r="H404" s="321">
        <f>'приложение 8.5.'!I541</f>
        <v>0</v>
      </c>
      <c r="I404" s="321">
        <f>'приложение 8.5.'!J541</f>
        <v>0</v>
      </c>
      <c r="J404" s="321">
        <f>'приложение 8.5.'!K541</f>
        <v>0</v>
      </c>
      <c r="K404" s="321">
        <f>'приложение 8.5.'!L541</f>
        <v>0</v>
      </c>
    </row>
    <row r="405" spans="1:11" s="222" customFormat="1" ht="38.25" hidden="1" customHeight="1">
      <c r="A405" s="148"/>
      <c r="B405" s="116" t="s">
        <v>666</v>
      </c>
      <c r="C405" s="117" t="s">
        <v>18</v>
      </c>
      <c r="D405" s="117" t="s">
        <v>38</v>
      </c>
      <c r="E405" s="117" t="s">
        <v>667</v>
      </c>
      <c r="F405" s="117"/>
      <c r="G405" s="167">
        <f t="shared" ref="G405:G410" si="91">H405+I405+J405+K405</f>
        <v>0</v>
      </c>
      <c r="H405" s="168">
        <f t="shared" ref="H405:K406" si="92">H406</f>
        <v>0</v>
      </c>
      <c r="I405" s="168">
        <f t="shared" si="92"/>
        <v>0</v>
      </c>
      <c r="J405" s="168">
        <f t="shared" si="92"/>
        <v>0</v>
      </c>
      <c r="K405" s="168">
        <f t="shared" si="92"/>
        <v>0</v>
      </c>
    </row>
    <row r="406" spans="1:11" s="222" customFormat="1" ht="38.25" hidden="1" customHeight="1">
      <c r="A406" s="148"/>
      <c r="B406" s="116" t="s">
        <v>86</v>
      </c>
      <c r="C406" s="117" t="s">
        <v>18</v>
      </c>
      <c r="D406" s="117" t="s">
        <v>38</v>
      </c>
      <c r="E406" s="117" t="s">
        <v>667</v>
      </c>
      <c r="F406" s="117" t="s">
        <v>57</v>
      </c>
      <c r="G406" s="167">
        <f t="shared" si="91"/>
        <v>0</v>
      </c>
      <c r="H406" s="168">
        <f t="shared" si="92"/>
        <v>0</v>
      </c>
      <c r="I406" s="168">
        <f t="shared" si="92"/>
        <v>0</v>
      </c>
      <c r="J406" s="168">
        <f t="shared" si="92"/>
        <v>0</v>
      </c>
      <c r="K406" s="168">
        <f t="shared" si="92"/>
        <v>0</v>
      </c>
    </row>
    <row r="407" spans="1:11" s="222" customFormat="1" ht="38.25" hidden="1" customHeight="1">
      <c r="A407" s="148"/>
      <c r="B407" s="116" t="s">
        <v>111</v>
      </c>
      <c r="C407" s="117" t="s">
        <v>18</v>
      </c>
      <c r="D407" s="117" t="s">
        <v>38</v>
      </c>
      <c r="E407" s="117" t="s">
        <v>667</v>
      </c>
      <c r="F407" s="117" t="s">
        <v>59</v>
      </c>
      <c r="G407" s="167">
        <f t="shared" si="91"/>
        <v>0</v>
      </c>
      <c r="H407" s="168">
        <f>'приложение 8.5.'!I545</f>
        <v>0</v>
      </c>
      <c r="I407" s="168">
        <f>'приложение 8.5.'!J545</f>
        <v>0</v>
      </c>
      <c r="J407" s="168">
        <f>'приложение 8.5.'!K545</f>
        <v>0</v>
      </c>
      <c r="K407" s="168">
        <f>'приложение 8.5.'!L545</f>
        <v>0</v>
      </c>
    </row>
    <row r="408" spans="1:11" s="222" customFormat="1" ht="51" hidden="1" customHeight="1">
      <c r="A408" s="148"/>
      <c r="B408" s="116" t="s">
        <v>668</v>
      </c>
      <c r="C408" s="117" t="s">
        <v>18</v>
      </c>
      <c r="D408" s="117" t="s">
        <v>38</v>
      </c>
      <c r="E408" s="117" t="s">
        <v>669</v>
      </c>
      <c r="F408" s="117"/>
      <c r="G408" s="167">
        <f t="shared" si="91"/>
        <v>0</v>
      </c>
      <c r="H408" s="168">
        <f t="shared" ref="H408:K409" si="93">H409</f>
        <v>0</v>
      </c>
      <c r="I408" s="168">
        <f t="shared" si="93"/>
        <v>0</v>
      </c>
      <c r="J408" s="168">
        <f t="shared" si="93"/>
        <v>0</v>
      </c>
      <c r="K408" s="168">
        <f t="shared" si="93"/>
        <v>0</v>
      </c>
    </row>
    <row r="409" spans="1:11" s="222" customFormat="1" ht="38.25" hidden="1" customHeight="1">
      <c r="A409" s="148"/>
      <c r="B409" s="116" t="s">
        <v>86</v>
      </c>
      <c r="C409" s="117" t="s">
        <v>18</v>
      </c>
      <c r="D409" s="117" t="s">
        <v>38</v>
      </c>
      <c r="E409" s="117" t="s">
        <v>669</v>
      </c>
      <c r="F409" s="117" t="s">
        <v>57</v>
      </c>
      <c r="G409" s="167">
        <f t="shared" si="91"/>
        <v>0</v>
      </c>
      <c r="H409" s="168">
        <f t="shared" si="93"/>
        <v>0</v>
      </c>
      <c r="I409" s="168">
        <f t="shared" si="93"/>
        <v>0</v>
      </c>
      <c r="J409" s="168">
        <f t="shared" si="93"/>
        <v>0</v>
      </c>
      <c r="K409" s="168">
        <f t="shared" si="93"/>
        <v>0</v>
      </c>
    </row>
    <row r="410" spans="1:11" s="222" customFormat="1" ht="53.25" hidden="1" customHeight="1">
      <c r="A410" s="148"/>
      <c r="B410" s="116" t="s">
        <v>111</v>
      </c>
      <c r="C410" s="117" t="s">
        <v>18</v>
      </c>
      <c r="D410" s="117" t="s">
        <v>38</v>
      </c>
      <c r="E410" s="117" t="s">
        <v>669</v>
      </c>
      <c r="F410" s="117" t="s">
        <v>59</v>
      </c>
      <c r="G410" s="167">
        <f t="shared" si="91"/>
        <v>0</v>
      </c>
      <c r="H410" s="168">
        <f>'приложение 8.5.'!I549</f>
        <v>0</v>
      </c>
      <c r="I410" s="168">
        <f>'приложение 8.5.'!J549</f>
        <v>0</v>
      </c>
      <c r="J410" s="168">
        <f>'приложение 8.5.'!K549</f>
        <v>0</v>
      </c>
      <c r="K410" s="168">
        <f>'приложение 8.5.'!L549</f>
        <v>0</v>
      </c>
    </row>
    <row r="411" spans="1:11" ht="25.5" hidden="1" customHeight="1">
      <c r="A411" s="155"/>
      <c r="B411" s="108" t="s">
        <v>369</v>
      </c>
      <c r="C411" s="109" t="s">
        <v>18</v>
      </c>
      <c r="D411" s="109" t="s">
        <v>38</v>
      </c>
      <c r="E411" s="115" t="s">
        <v>370</v>
      </c>
      <c r="F411" s="109"/>
      <c r="G411" s="318">
        <f t="shared" si="87"/>
        <v>-265.89999999999998</v>
      </c>
      <c r="H411" s="316">
        <f>H412</f>
        <v>-265.89999999999998</v>
      </c>
      <c r="I411" s="316">
        <f t="shared" ref="I411:K413" si="94">I412</f>
        <v>0</v>
      </c>
      <c r="J411" s="316">
        <f t="shared" si="94"/>
        <v>0</v>
      </c>
      <c r="K411" s="316">
        <f t="shared" si="94"/>
        <v>0</v>
      </c>
    </row>
    <row r="412" spans="1:11" ht="25.5" hidden="1" customHeight="1">
      <c r="A412" s="155"/>
      <c r="B412" s="108" t="s">
        <v>216</v>
      </c>
      <c r="C412" s="109" t="s">
        <v>18</v>
      </c>
      <c r="D412" s="109" t="s">
        <v>38</v>
      </c>
      <c r="E412" s="115" t="s">
        <v>570</v>
      </c>
      <c r="F412" s="109"/>
      <c r="G412" s="318">
        <f t="shared" si="87"/>
        <v>-265.89999999999998</v>
      </c>
      <c r="H412" s="316">
        <f>H413</f>
        <v>-265.89999999999998</v>
      </c>
      <c r="I412" s="316">
        <f t="shared" si="94"/>
        <v>0</v>
      </c>
      <c r="J412" s="316">
        <f t="shared" si="94"/>
        <v>0</v>
      </c>
      <c r="K412" s="316">
        <f t="shared" si="94"/>
        <v>0</v>
      </c>
    </row>
    <row r="413" spans="1:11" ht="38.25" hidden="1" customHeight="1">
      <c r="A413" s="155"/>
      <c r="B413" s="108" t="s">
        <v>86</v>
      </c>
      <c r="C413" s="109" t="s">
        <v>18</v>
      </c>
      <c r="D413" s="109" t="s">
        <v>38</v>
      </c>
      <c r="E413" s="115" t="s">
        <v>570</v>
      </c>
      <c r="F413" s="153" t="s">
        <v>57</v>
      </c>
      <c r="G413" s="318">
        <f t="shared" si="87"/>
        <v>-265.89999999999998</v>
      </c>
      <c r="H413" s="319">
        <f>H414</f>
        <v>-265.89999999999998</v>
      </c>
      <c r="I413" s="319">
        <f t="shared" si="94"/>
        <v>0</v>
      </c>
      <c r="J413" s="319">
        <f t="shared" si="94"/>
        <v>0</v>
      </c>
      <c r="K413" s="319">
        <f t="shared" si="94"/>
        <v>0</v>
      </c>
    </row>
    <row r="414" spans="1:11" s="192" customFormat="1" ht="38.25" hidden="1" customHeight="1">
      <c r="A414" s="155"/>
      <c r="B414" s="108" t="s">
        <v>111</v>
      </c>
      <c r="C414" s="109" t="s">
        <v>18</v>
      </c>
      <c r="D414" s="109" t="s">
        <v>38</v>
      </c>
      <c r="E414" s="115" t="s">
        <v>570</v>
      </c>
      <c r="F414" s="153" t="s">
        <v>59</v>
      </c>
      <c r="G414" s="318">
        <f t="shared" si="87"/>
        <v>-265.89999999999998</v>
      </c>
      <c r="H414" s="318">
        <f>'приложение 8.5.'!I554</f>
        <v>-265.89999999999998</v>
      </c>
      <c r="I414" s="318">
        <f>'приложение 8.5.'!J554</f>
        <v>0</v>
      </c>
      <c r="J414" s="318">
        <f>'приложение 8.5.'!K554</f>
        <v>0</v>
      </c>
      <c r="K414" s="318">
        <f>'приложение 8.5.'!L554</f>
        <v>0</v>
      </c>
    </row>
    <row r="415" spans="1:11" s="192" customFormat="1" ht="40.5" hidden="1" customHeight="1">
      <c r="A415" s="155"/>
      <c r="B415" s="108" t="s">
        <v>371</v>
      </c>
      <c r="C415" s="109" t="s">
        <v>18</v>
      </c>
      <c r="D415" s="109" t="s">
        <v>38</v>
      </c>
      <c r="E415" s="115" t="s">
        <v>372</v>
      </c>
      <c r="F415" s="109"/>
      <c r="G415" s="318">
        <f t="shared" si="87"/>
        <v>42.4</v>
      </c>
      <c r="H415" s="316">
        <f>H416</f>
        <v>42.4</v>
      </c>
      <c r="I415" s="316">
        <f t="shared" ref="I415:K417" si="95">I416</f>
        <v>0</v>
      </c>
      <c r="J415" s="316">
        <f t="shared" si="95"/>
        <v>0</v>
      </c>
      <c r="K415" s="316">
        <f t="shared" si="95"/>
        <v>0</v>
      </c>
    </row>
    <row r="416" spans="1:11" s="192" customFormat="1" ht="25.5" hidden="1" customHeight="1">
      <c r="A416" s="155"/>
      <c r="B416" s="108" t="s">
        <v>216</v>
      </c>
      <c r="C416" s="109" t="s">
        <v>18</v>
      </c>
      <c r="D416" s="109" t="s">
        <v>38</v>
      </c>
      <c r="E416" s="115" t="s">
        <v>569</v>
      </c>
      <c r="F416" s="109"/>
      <c r="G416" s="318">
        <f t="shared" si="87"/>
        <v>42.4</v>
      </c>
      <c r="H416" s="316">
        <f>H417</f>
        <v>42.4</v>
      </c>
      <c r="I416" s="316">
        <f t="shared" si="95"/>
        <v>0</v>
      </c>
      <c r="J416" s="316">
        <f t="shared" si="95"/>
        <v>0</v>
      </c>
      <c r="K416" s="316">
        <f t="shared" si="95"/>
        <v>0</v>
      </c>
    </row>
    <row r="417" spans="1:17" s="192" customFormat="1" ht="38.25" hidden="1" customHeight="1">
      <c r="A417" s="155"/>
      <c r="B417" s="108" t="s">
        <v>86</v>
      </c>
      <c r="C417" s="109" t="s">
        <v>18</v>
      </c>
      <c r="D417" s="109" t="s">
        <v>38</v>
      </c>
      <c r="E417" s="115" t="s">
        <v>569</v>
      </c>
      <c r="F417" s="153" t="s">
        <v>57</v>
      </c>
      <c r="G417" s="318">
        <f t="shared" si="87"/>
        <v>42.4</v>
      </c>
      <c r="H417" s="319">
        <f>H418</f>
        <v>42.4</v>
      </c>
      <c r="I417" s="319">
        <f t="shared" si="95"/>
        <v>0</v>
      </c>
      <c r="J417" s="319">
        <f t="shared" si="95"/>
        <v>0</v>
      </c>
      <c r="K417" s="319">
        <f t="shared" si="95"/>
        <v>0</v>
      </c>
    </row>
    <row r="418" spans="1:17" ht="24.75" hidden="1" customHeight="1">
      <c r="A418" s="155"/>
      <c r="B418" s="108" t="s">
        <v>111</v>
      </c>
      <c r="C418" s="109" t="s">
        <v>18</v>
      </c>
      <c r="D418" s="109" t="s">
        <v>38</v>
      </c>
      <c r="E418" s="115" t="s">
        <v>569</v>
      </c>
      <c r="F418" s="153" t="s">
        <v>59</v>
      </c>
      <c r="G418" s="318">
        <f t="shared" si="87"/>
        <v>42.4</v>
      </c>
      <c r="H418" s="319">
        <f>'приложение 8.5.'!I559</f>
        <v>42.4</v>
      </c>
      <c r="I418" s="319">
        <f>'приложение 8.5.'!J559</f>
        <v>0</v>
      </c>
      <c r="J418" s="319">
        <f>'приложение 8.5.'!K559</f>
        <v>0</v>
      </c>
      <c r="K418" s="319">
        <f>'приложение 8.5.'!L559</f>
        <v>0</v>
      </c>
    </row>
    <row r="419" spans="1:17" s="222" customFormat="1" ht="98.25" customHeight="1">
      <c r="A419" s="199"/>
      <c r="B419" s="1" t="s">
        <v>694</v>
      </c>
      <c r="C419" s="3" t="s">
        <v>18</v>
      </c>
      <c r="D419" s="3" t="s">
        <v>38</v>
      </c>
      <c r="E419" s="7" t="s">
        <v>696</v>
      </c>
      <c r="F419" s="15"/>
      <c r="G419" s="167">
        <f>H419+I419+J419+K419</f>
        <v>-72.3</v>
      </c>
      <c r="H419" s="168">
        <f t="shared" ref="H419:K421" si="96">H420</f>
        <v>-72.3</v>
      </c>
      <c r="I419" s="168">
        <f t="shared" si="96"/>
        <v>0</v>
      </c>
      <c r="J419" s="168">
        <f t="shared" si="96"/>
        <v>0</v>
      </c>
      <c r="K419" s="168">
        <f t="shared" si="96"/>
        <v>0</v>
      </c>
      <c r="N419" s="272"/>
    </row>
    <row r="420" spans="1:17" s="222" customFormat="1" ht="25.5">
      <c r="A420" s="199"/>
      <c r="B420" s="1" t="s">
        <v>538</v>
      </c>
      <c r="C420" s="3" t="s">
        <v>18</v>
      </c>
      <c r="D420" s="3" t="s">
        <v>38</v>
      </c>
      <c r="E420" s="7" t="s">
        <v>695</v>
      </c>
      <c r="F420" s="3"/>
      <c r="G420" s="167">
        <f>H420+I420+J420+K420</f>
        <v>-72.3</v>
      </c>
      <c r="H420" s="168">
        <f t="shared" si="96"/>
        <v>-72.3</v>
      </c>
      <c r="I420" s="168">
        <f t="shared" si="96"/>
        <v>0</v>
      </c>
      <c r="J420" s="168">
        <f t="shared" si="96"/>
        <v>0</v>
      </c>
      <c r="K420" s="168">
        <f t="shared" si="96"/>
        <v>0</v>
      </c>
      <c r="N420" s="272"/>
    </row>
    <row r="421" spans="1:17" s="222" customFormat="1" ht="38.25">
      <c r="A421" s="199"/>
      <c r="B421" s="1" t="s">
        <v>86</v>
      </c>
      <c r="C421" s="3" t="s">
        <v>18</v>
      </c>
      <c r="D421" s="3" t="s">
        <v>38</v>
      </c>
      <c r="E421" s="7" t="s">
        <v>695</v>
      </c>
      <c r="F421" s="15" t="s">
        <v>57</v>
      </c>
      <c r="G421" s="167">
        <f>H421+I421+J421+K421</f>
        <v>-72.3</v>
      </c>
      <c r="H421" s="168">
        <f t="shared" si="96"/>
        <v>-72.3</v>
      </c>
      <c r="I421" s="168">
        <f t="shared" si="96"/>
        <v>0</v>
      </c>
      <c r="J421" s="168">
        <f t="shared" si="96"/>
        <v>0</v>
      </c>
      <c r="K421" s="168">
        <f t="shared" si="96"/>
        <v>0</v>
      </c>
      <c r="N421" s="272"/>
    </row>
    <row r="422" spans="1:17" s="222" customFormat="1" ht="38.25">
      <c r="A422" s="199"/>
      <c r="B422" s="1" t="s">
        <v>111</v>
      </c>
      <c r="C422" s="3" t="s">
        <v>18</v>
      </c>
      <c r="D422" s="3" t="s">
        <v>38</v>
      </c>
      <c r="E422" s="7" t="s">
        <v>695</v>
      </c>
      <c r="F422" s="15" t="s">
        <v>59</v>
      </c>
      <c r="G422" s="167">
        <f>H422+I422+J422+K422</f>
        <v>-72.3</v>
      </c>
      <c r="H422" s="168">
        <f>'приложение 8.5.'!I564</f>
        <v>-72.3</v>
      </c>
      <c r="I422" s="168">
        <f>'приложение 8.5.'!J564</f>
        <v>0</v>
      </c>
      <c r="J422" s="168">
        <f>'приложение 8.5.'!K564</f>
        <v>0</v>
      </c>
      <c r="K422" s="168">
        <f>'приложение 8.5.'!L564</f>
        <v>0</v>
      </c>
      <c r="N422" s="272"/>
    </row>
    <row r="423" spans="1:17" s="25" customFormat="1" ht="25.5">
      <c r="A423" s="9"/>
      <c r="B423" s="1" t="s">
        <v>706</v>
      </c>
      <c r="C423" s="3" t="s">
        <v>18</v>
      </c>
      <c r="D423" s="3" t="s">
        <v>38</v>
      </c>
      <c r="E423" s="3" t="s">
        <v>707</v>
      </c>
      <c r="F423" s="3"/>
      <c r="G423" s="166">
        <f>SUM(H423:K423)</f>
        <v>37.1</v>
      </c>
      <c r="H423" s="308">
        <f>H424</f>
        <v>37.1</v>
      </c>
      <c r="I423" s="308">
        <f t="shared" ref="I423:K424" si="97">I424</f>
        <v>0</v>
      </c>
      <c r="J423" s="308">
        <f t="shared" si="97"/>
        <v>0</v>
      </c>
      <c r="K423" s="308">
        <f t="shared" si="97"/>
        <v>0</v>
      </c>
      <c r="M423" s="309"/>
      <c r="N423" s="309"/>
      <c r="O423" s="309"/>
      <c r="P423" s="309"/>
      <c r="Q423" s="309"/>
    </row>
    <row r="424" spans="1:17" s="25" customFormat="1">
      <c r="A424" s="9"/>
      <c r="B424" s="23" t="s">
        <v>71</v>
      </c>
      <c r="C424" s="3" t="s">
        <v>18</v>
      </c>
      <c r="D424" s="3" t="s">
        <v>38</v>
      </c>
      <c r="E424" s="3" t="s">
        <v>722</v>
      </c>
      <c r="F424" s="3" t="s">
        <v>72</v>
      </c>
      <c r="G424" s="166">
        <f>SUM(H424:K424)</f>
        <v>37.1</v>
      </c>
      <c r="H424" s="308">
        <f>H425</f>
        <v>37.1</v>
      </c>
      <c r="I424" s="308">
        <f t="shared" si="97"/>
        <v>0</v>
      </c>
      <c r="J424" s="308">
        <f t="shared" si="97"/>
        <v>0</v>
      </c>
      <c r="K424" s="308">
        <f t="shared" si="97"/>
        <v>0</v>
      </c>
      <c r="M424" s="309"/>
      <c r="N424" s="309"/>
      <c r="O424" s="309"/>
      <c r="P424" s="309"/>
      <c r="Q424" s="309"/>
    </row>
    <row r="425" spans="1:17" s="29" customFormat="1">
      <c r="A425" s="72"/>
      <c r="B425" s="1" t="s">
        <v>715</v>
      </c>
      <c r="C425" s="3" t="s">
        <v>18</v>
      </c>
      <c r="D425" s="3" t="s">
        <v>38</v>
      </c>
      <c r="E425" s="3" t="s">
        <v>722</v>
      </c>
      <c r="F425" s="15" t="s">
        <v>716</v>
      </c>
      <c r="G425" s="166">
        <f>SUM(H425:K425)</f>
        <v>37.1</v>
      </c>
      <c r="H425" s="308">
        <f>'приложение 8.5.'!I568</f>
        <v>37.1</v>
      </c>
      <c r="I425" s="308">
        <f>'приложение 8.5.'!J568</f>
        <v>0</v>
      </c>
      <c r="J425" s="308">
        <f>'приложение 8.5.'!K568</f>
        <v>0</v>
      </c>
      <c r="K425" s="308">
        <f>'приложение 8.5.'!L568</f>
        <v>0</v>
      </c>
      <c r="M425" s="310"/>
      <c r="N425" s="310"/>
      <c r="O425" s="310"/>
      <c r="P425" s="310"/>
      <c r="Q425" s="310"/>
    </row>
    <row r="426" spans="1:17" ht="12.75" customHeight="1">
      <c r="A426" s="207"/>
      <c r="B426" s="208" t="s">
        <v>25</v>
      </c>
      <c r="C426" s="209" t="s">
        <v>19</v>
      </c>
      <c r="D426" s="209" t="s">
        <v>15</v>
      </c>
      <c r="E426" s="209"/>
      <c r="F426" s="209"/>
      <c r="G426" s="318">
        <f>H426+I426+J426+K426</f>
        <v>6536.6999999999989</v>
      </c>
      <c r="H426" s="318">
        <f>H427+H474+H514+H549</f>
        <v>-4629.2000000000007</v>
      </c>
      <c r="I426" s="318">
        <f>I427+I474+I514+I549</f>
        <v>-662.09999999999991</v>
      </c>
      <c r="J426" s="318">
        <f>J427+J474+J514+J549</f>
        <v>11828</v>
      </c>
      <c r="K426" s="318">
        <f>K427+K474+K514+K549</f>
        <v>0</v>
      </c>
    </row>
    <row r="427" spans="1:17" ht="12.75" customHeight="1">
      <c r="A427" s="207"/>
      <c r="B427" s="218" t="s">
        <v>26</v>
      </c>
      <c r="C427" s="209" t="s">
        <v>19</v>
      </c>
      <c r="D427" s="209" t="s">
        <v>14</v>
      </c>
      <c r="E427" s="209"/>
      <c r="F427" s="209"/>
      <c r="G427" s="318">
        <f t="shared" ref="G427:G453" si="98">H427+I427+J427+K427</f>
        <v>250.7</v>
      </c>
      <c r="H427" s="318">
        <f>H428+H452+H457</f>
        <v>250.7</v>
      </c>
      <c r="I427" s="318">
        <f>I428+I452+I457</f>
        <v>0</v>
      </c>
      <c r="J427" s="318">
        <f>J428+J452+J457</f>
        <v>0</v>
      </c>
      <c r="K427" s="318">
        <f>K428+K452+K457</f>
        <v>0</v>
      </c>
    </row>
    <row r="428" spans="1:17" ht="76.5" hidden="1" customHeight="1">
      <c r="A428" s="207"/>
      <c r="B428" s="212" t="s">
        <v>373</v>
      </c>
      <c r="C428" s="153" t="s">
        <v>19</v>
      </c>
      <c r="D428" s="153" t="s">
        <v>14</v>
      </c>
      <c r="E428" s="153" t="s">
        <v>374</v>
      </c>
      <c r="F428" s="153"/>
      <c r="G428" s="318">
        <f t="shared" si="98"/>
        <v>0</v>
      </c>
      <c r="H428" s="319">
        <f>H429+H434+H437+H446+H449+H440+H443</f>
        <v>0</v>
      </c>
      <c r="I428" s="319">
        <f>I429+I434+I437+I446+I449+I440+I443</f>
        <v>0</v>
      </c>
      <c r="J428" s="319">
        <f>J429+J434+J437+J446+J449+J440+J443</f>
        <v>0</v>
      </c>
      <c r="K428" s="319">
        <f>K429+K434+K437+K446+K449+K440+K443</f>
        <v>0</v>
      </c>
    </row>
    <row r="429" spans="1:17" ht="25.5" hidden="1" customHeight="1">
      <c r="A429" s="207"/>
      <c r="B429" s="108" t="s">
        <v>216</v>
      </c>
      <c r="C429" s="153" t="s">
        <v>19</v>
      </c>
      <c r="D429" s="153" t="s">
        <v>14</v>
      </c>
      <c r="E429" s="153" t="s">
        <v>375</v>
      </c>
      <c r="F429" s="153"/>
      <c r="G429" s="318">
        <f t="shared" si="98"/>
        <v>0</v>
      </c>
      <c r="H429" s="319">
        <f>H430+H432</f>
        <v>0</v>
      </c>
      <c r="I429" s="319">
        <f>I430+I432</f>
        <v>0</v>
      </c>
      <c r="J429" s="319">
        <f>J430+J432</f>
        <v>0</v>
      </c>
      <c r="K429" s="319">
        <f>K430+K432</f>
        <v>0</v>
      </c>
    </row>
    <row r="430" spans="1:17" ht="38.25" hidden="1" customHeight="1">
      <c r="A430" s="211"/>
      <c r="B430" s="108" t="s">
        <v>86</v>
      </c>
      <c r="C430" s="153" t="s">
        <v>19</v>
      </c>
      <c r="D430" s="153" t="s">
        <v>14</v>
      </c>
      <c r="E430" s="153" t="s">
        <v>375</v>
      </c>
      <c r="F430" s="153" t="s">
        <v>57</v>
      </c>
      <c r="G430" s="318">
        <f t="shared" si="98"/>
        <v>0</v>
      </c>
      <c r="H430" s="319">
        <f>H431</f>
        <v>0</v>
      </c>
      <c r="I430" s="319">
        <f>I431</f>
        <v>0</v>
      </c>
      <c r="J430" s="319">
        <f>J431</f>
        <v>0</v>
      </c>
      <c r="K430" s="319">
        <f>K431</f>
        <v>0</v>
      </c>
    </row>
    <row r="431" spans="1:17" ht="38.25" hidden="1" customHeight="1">
      <c r="A431" s="211"/>
      <c r="B431" s="212" t="s">
        <v>111</v>
      </c>
      <c r="C431" s="153" t="s">
        <v>19</v>
      </c>
      <c r="D431" s="153" t="s">
        <v>14</v>
      </c>
      <c r="E431" s="153" t="s">
        <v>375</v>
      </c>
      <c r="F431" s="153" t="s">
        <v>59</v>
      </c>
      <c r="G431" s="318">
        <f t="shared" si="98"/>
        <v>0</v>
      </c>
      <c r="H431" s="319">
        <f>'приложение 8.5.'!I575</f>
        <v>0</v>
      </c>
      <c r="I431" s="319">
        <f>'приложение 8.5.'!J575</f>
        <v>0</v>
      </c>
      <c r="J431" s="319">
        <f>'приложение 8.5.'!K575</f>
        <v>0</v>
      </c>
      <c r="K431" s="319">
        <f>'приложение 8.5.'!L575</f>
        <v>0</v>
      </c>
    </row>
    <row r="432" spans="1:17" s="222" customFormat="1" ht="38.25" hidden="1" customHeight="1">
      <c r="A432" s="226"/>
      <c r="B432" s="217" t="s">
        <v>343</v>
      </c>
      <c r="C432" s="146" t="s">
        <v>19</v>
      </c>
      <c r="D432" s="146" t="s">
        <v>14</v>
      </c>
      <c r="E432" s="146" t="s">
        <v>375</v>
      </c>
      <c r="F432" s="146" t="s">
        <v>77</v>
      </c>
      <c r="G432" s="320">
        <f>H432+I432+J432+K432</f>
        <v>0</v>
      </c>
      <c r="H432" s="321">
        <f>H433</f>
        <v>0</v>
      </c>
      <c r="I432" s="321">
        <f>I433</f>
        <v>0</v>
      </c>
      <c r="J432" s="321">
        <f>J433</f>
        <v>0</v>
      </c>
      <c r="K432" s="321">
        <f>K433</f>
        <v>0</v>
      </c>
    </row>
    <row r="433" spans="1:11" s="222" customFormat="1" ht="12.75" hidden="1" customHeight="1">
      <c r="A433" s="226"/>
      <c r="B433" s="217" t="s">
        <v>35</v>
      </c>
      <c r="C433" s="146" t="s">
        <v>19</v>
      </c>
      <c r="D433" s="146" t="s">
        <v>14</v>
      </c>
      <c r="E433" s="146" t="s">
        <v>375</v>
      </c>
      <c r="F433" s="146" t="s">
        <v>78</v>
      </c>
      <c r="G433" s="320">
        <f>H433+I433+J433+K433</f>
        <v>0</v>
      </c>
      <c r="H433" s="321">
        <f>'приложение 8.5.'!I578</f>
        <v>0</v>
      </c>
      <c r="I433" s="321">
        <f>'приложение 8.5.'!J578</f>
        <v>0</v>
      </c>
      <c r="J433" s="321">
        <f>'приложение 8.5.'!K578</f>
        <v>0</v>
      </c>
      <c r="K433" s="321">
        <f>'приложение 8.5.'!L578</f>
        <v>0</v>
      </c>
    </row>
    <row r="434" spans="1:11" ht="126" hidden="1" customHeight="1">
      <c r="A434" s="211"/>
      <c r="B434" s="212" t="s">
        <v>478</v>
      </c>
      <c r="C434" s="153" t="s">
        <v>19</v>
      </c>
      <c r="D434" s="153" t="s">
        <v>14</v>
      </c>
      <c r="E434" s="153" t="s">
        <v>376</v>
      </c>
      <c r="F434" s="153"/>
      <c r="G434" s="318">
        <f t="shared" si="98"/>
        <v>0</v>
      </c>
      <c r="H434" s="319">
        <f>H435</f>
        <v>0</v>
      </c>
      <c r="I434" s="319">
        <f t="shared" ref="I434:K435" si="99">I435</f>
        <v>0</v>
      </c>
      <c r="J434" s="319">
        <f t="shared" si="99"/>
        <v>0</v>
      </c>
      <c r="K434" s="319">
        <f t="shared" si="99"/>
        <v>0</v>
      </c>
    </row>
    <row r="435" spans="1:11" ht="38.25" hidden="1" customHeight="1">
      <c r="A435" s="211"/>
      <c r="B435" s="212" t="s">
        <v>343</v>
      </c>
      <c r="C435" s="153" t="s">
        <v>19</v>
      </c>
      <c r="D435" s="153" t="s">
        <v>14</v>
      </c>
      <c r="E435" s="153" t="s">
        <v>376</v>
      </c>
      <c r="F435" s="153" t="s">
        <v>77</v>
      </c>
      <c r="G435" s="318">
        <f t="shared" si="98"/>
        <v>0</v>
      </c>
      <c r="H435" s="319">
        <f>H436</f>
        <v>0</v>
      </c>
      <c r="I435" s="319">
        <f t="shared" si="99"/>
        <v>0</v>
      </c>
      <c r="J435" s="319">
        <f t="shared" si="99"/>
        <v>0</v>
      </c>
      <c r="K435" s="319">
        <f t="shared" si="99"/>
        <v>0</v>
      </c>
    </row>
    <row r="436" spans="1:11" ht="12.75" hidden="1" customHeight="1">
      <c r="A436" s="211"/>
      <c r="B436" s="212" t="s">
        <v>35</v>
      </c>
      <c r="C436" s="153" t="s">
        <v>19</v>
      </c>
      <c r="D436" s="153" t="s">
        <v>14</v>
      </c>
      <c r="E436" s="153" t="s">
        <v>376</v>
      </c>
      <c r="F436" s="153" t="s">
        <v>78</v>
      </c>
      <c r="G436" s="318">
        <f t="shared" si="98"/>
        <v>0</v>
      </c>
      <c r="H436" s="319">
        <f>'приложение 8.5.'!I582</f>
        <v>0</v>
      </c>
      <c r="I436" s="319">
        <f>'приложение 8.5.'!J582</f>
        <v>0</v>
      </c>
      <c r="J436" s="319">
        <f>'приложение 8.5.'!K582</f>
        <v>0</v>
      </c>
      <c r="K436" s="319">
        <f>'приложение 8.5.'!L582</f>
        <v>0</v>
      </c>
    </row>
    <row r="437" spans="1:11" s="222" customFormat="1" ht="159.75" hidden="1" customHeight="1">
      <c r="A437" s="220"/>
      <c r="B437" s="222" t="s">
        <v>583</v>
      </c>
      <c r="C437" s="146" t="s">
        <v>19</v>
      </c>
      <c r="D437" s="146" t="s">
        <v>14</v>
      </c>
      <c r="E437" s="146" t="s">
        <v>584</v>
      </c>
      <c r="F437" s="146"/>
      <c r="G437" s="320">
        <f t="shared" ref="G437:G445" si="100">H437+I437+J437+K437</f>
        <v>0</v>
      </c>
      <c r="H437" s="321">
        <f t="shared" ref="H437:K438" si="101">H438</f>
        <v>0</v>
      </c>
      <c r="I437" s="321">
        <f t="shared" si="101"/>
        <v>0</v>
      </c>
      <c r="J437" s="321">
        <f t="shared" si="101"/>
        <v>0</v>
      </c>
      <c r="K437" s="321">
        <f t="shared" si="101"/>
        <v>0</v>
      </c>
    </row>
    <row r="438" spans="1:11" s="222" customFormat="1" ht="42.75" hidden="1" customHeight="1">
      <c r="A438" s="220"/>
      <c r="B438" s="217" t="s">
        <v>343</v>
      </c>
      <c r="C438" s="146" t="s">
        <v>19</v>
      </c>
      <c r="D438" s="146" t="s">
        <v>14</v>
      </c>
      <c r="E438" s="146" t="s">
        <v>584</v>
      </c>
      <c r="F438" s="146" t="s">
        <v>77</v>
      </c>
      <c r="G438" s="320">
        <f t="shared" si="100"/>
        <v>0</v>
      </c>
      <c r="H438" s="321">
        <f t="shared" si="101"/>
        <v>0</v>
      </c>
      <c r="I438" s="321">
        <f t="shared" si="101"/>
        <v>0</v>
      </c>
      <c r="J438" s="321">
        <f t="shared" si="101"/>
        <v>0</v>
      </c>
      <c r="K438" s="321">
        <f t="shared" si="101"/>
        <v>0</v>
      </c>
    </row>
    <row r="439" spans="1:11" s="222" customFormat="1" ht="12.75" hidden="1" customHeight="1">
      <c r="A439" s="220"/>
      <c r="B439" s="217" t="s">
        <v>35</v>
      </c>
      <c r="C439" s="146" t="s">
        <v>19</v>
      </c>
      <c r="D439" s="146" t="s">
        <v>14</v>
      </c>
      <c r="E439" s="146" t="s">
        <v>584</v>
      </c>
      <c r="F439" s="146" t="s">
        <v>78</v>
      </c>
      <c r="G439" s="320">
        <f t="shared" si="100"/>
        <v>0</v>
      </c>
      <c r="H439" s="321">
        <f>'приложение 8.5.'!I586</f>
        <v>0</v>
      </c>
      <c r="I439" s="321">
        <f>'приложение 8.5.'!J586</f>
        <v>0</v>
      </c>
      <c r="J439" s="321">
        <f>'приложение 8.5.'!K586</f>
        <v>0</v>
      </c>
      <c r="K439" s="321">
        <f>'приложение 8.5.'!L586</f>
        <v>0</v>
      </c>
    </row>
    <row r="440" spans="1:11" s="150" customFormat="1" ht="114.75" hidden="1" customHeight="1">
      <c r="A440" s="148"/>
      <c r="B440" s="116" t="s">
        <v>662</v>
      </c>
      <c r="C440" s="117" t="s">
        <v>19</v>
      </c>
      <c r="D440" s="117" t="s">
        <v>14</v>
      </c>
      <c r="E440" s="117" t="s">
        <v>663</v>
      </c>
      <c r="F440" s="117"/>
      <c r="G440" s="167">
        <f t="shared" si="100"/>
        <v>0</v>
      </c>
      <c r="H440" s="168">
        <f>H441</f>
        <v>0</v>
      </c>
      <c r="I440" s="168">
        <f>I441</f>
        <v>0</v>
      </c>
      <c r="J440" s="168">
        <f>J441</f>
        <v>0</v>
      </c>
      <c r="K440" s="168">
        <f>K441</f>
        <v>0</v>
      </c>
    </row>
    <row r="441" spans="1:11" s="150" customFormat="1" ht="38.25" hidden="1" customHeight="1">
      <c r="A441" s="148"/>
      <c r="B441" s="116" t="s">
        <v>343</v>
      </c>
      <c r="C441" s="117" t="s">
        <v>19</v>
      </c>
      <c r="D441" s="117" t="s">
        <v>14</v>
      </c>
      <c r="E441" s="117" t="s">
        <v>663</v>
      </c>
      <c r="F441" s="117" t="s">
        <v>77</v>
      </c>
      <c r="G441" s="167">
        <f t="shared" si="100"/>
        <v>0</v>
      </c>
      <c r="H441" s="168">
        <f>H442</f>
        <v>0</v>
      </c>
      <c r="I441" s="168">
        <f t="shared" ref="I441:K444" si="102">I442</f>
        <v>0</v>
      </c>
      <c r="J441" s="168">
        <f t="shared" si="102"/>
        <v>0</v>
      </c>
      <c r="K441" s="168">
        <f t="shared" si="102"/>
        <v>0</v>
      </c>
    </row>
    <row r="442" spans="1:11" s="150" customFormat="1" ht="12.75" hidden="1" customHeight="1">
      <c r="A442" s="148"/>
      <c r="B442" s="116" t="s">
        <v>35</v>
      </c>
      <c r="C442" s="117" t="s">
        <v>19</v>
      </c>
      <c r="D442" s="117" t="s">
        <v>14</v>
      </c>
      <c r="E442" s="117" t="s">
        <v>663</v>
      </c>
      <c r="F442" s="117" t="s">
        <v>78</v>
      </c>
      <c r="G442" s="167">
        <f t="shared" si="100"/>
        <v>0</v>
      </c>
      <c r="H442" s="168">
        <f>'приложение 8.5.'!I590</f>
        <v>0</v>
      </c>
      <c r="I442" s="168">
        <f>'приложение 8.5.'!J590</f>
        <v>0</v>
      </c>
      <c r="J442" s="168">
        <f>'приложение 8.5.'!K590</f>
        <v>0</v>
      </c>
      <c r="K442" s="168">
        <f>'приложение 8.5.'!L590</f>
        <v>0</v>
      </c>
    </row>
    <row r="443" spans="1:11" s="150" customFormat="1" ht="140.25" hidden="1" customHeight="1">
      <c r="A443" s="148"/>
      <c r="B443" s="116" t="s">
        <v>664</v>
      </c>
      <c r="C443" s="117" t="s">
        <v>19</v>
      </c>
      <c r="D443" s="117" t="s">
        <v>14</v>
      </c>
      <c r="E443" s="117" t="s">
        <v>665</v>
      </c>
      <c r="F443" s="117"/>
      <c r="G443" s="167">
        <f t="shared" si="100"/>
        <v>0</v>
      </c>
      <c r="H443" s="168">
        <f>H444</f>
        <v>0</v>
      </c>
      <c r="I443" s="168">
        <f t="shared" si="102"/>
        <v>0</v>
      </c>
      <c r="J443" s="168">
        <f t="shared" si="102"/>
        <v>0</v>
      </c>
      <c r="K443" s="168">
        <f t="shared" si="102"/>
        <v>0</v>
      </c>
    </row>
    <row r="444" spans="1:11" s="150" customFormat="1" ht="38.25" hidden="1" customHeight="1">
      <c r="A444" s="148"/>
      <c r="B444" s="116" t="s">
        <v>343</v>
      </c>
      <c r="C444" s="117" t="s">
        <v>19</v>
      </c>
      <c r="D444" s="117" t="s">
        <v>14</v>
      </c>
      <c r="E444" s="117" t="s">
        <v>665</v>
      </c>
      <c r="F444" s="117" t="s">
        <v>77</v>
      </c>
      <c r="G444" s="167">
        <f t="shared" si="100"/>
        <v>0</v>
      </c>
      <c r="H444" s="168">
        <f>H445</f>
        <v>0</v>
      </c>
      <c r="I444" s="168">
        <f t="shared" si="102"/>
        <v>0</v>
      </c>
      <c r="J444" s="168">
        <f t="shared" si="102"/>
        <v>0</v>
      </c>
      <c r="K444" s="168">
        <f t="shared" si="102"/>
        <v>0</v>
      </c>
    </row>
    <row r="445" spans="1:11" s="150" customFormat="1" hidden="1">
      <c r="A445" s="148"/>
      <c r="B445" s="116" t="s">
        <v>35</v>
      </c>
      <c r="C445" s="117" t="s">
        <v>19</v>
      </c>
      <c r="D445" s="117" t="s">
        <v>14</v>
      </c>
      <c r="E445" s="117" t="s">
        <v>665</v>
      </c>
      <c r="F445" s="117" t="s">
        <v>78</v>
      </c>
      <c r="G445" s="167">
        <f t="shared" si="100"/>
        <v>0</v>
      </c>
      <c r="H445" s="168">
        <f>'приложение 8.5.'!I594</f>
        <v>0</v>
      </c>
      <c r="I445" s="168">
        <f>'приложение 8.5.'!J594</f>
        <v>0</v>
      </c>
      <c r="J445" s="168">
        <f>'приложение 8.5.'!K594</f>
        <v>0</v>
      </c>
      <c r="K445" s="168">
        <f>'приложение 8.5.'!L594</f>
        <v>0</v>
      </c>
    </row>
    <row r="446" spans="1:11" ht="275.25" hidden="1" customHeight="1">
      <c r="A446" s="211"/>
      <c r="B446" s="212" t="s">
        <v>479</v>
      </c>
      <c r="C446" s="153" t="s">
        <v>19</v>
      </c>
      <c r="D446" s="153" t="s">
        <v>14</v>
      </c>
      <c r="E446" s="153" t="s">
        <v>377</v>
      </c>
      <c r="F446" s="153"/>
      <c r="G446" s="318">
        <f t="shared" si="98"/>
        <v>0</v>
      </c>
      <c r="H446" s="319">
        <f>H447</f>
        <v>0</v>
      </c>
      <c r="I446" s="319">
        <f t="shared" ref="I446:K447" si="103">I447</f>
        <v>0</v>
      </c>
      <c r="J446" s="319">
        <f t="shared" si="103"/>
        <v>0</v>
      </c>
      <c r="K446" s="319">
        <f t="shared" si="103"/>
        <v>0</v>
      </c>
    </row>
    <row r="447" spans="1:11" ht="38.25" hidden="1" customHeight="1">
      <c r="A447" s="211"/>
      <c r="B447" s="212" t="s">
        <v>343</v>
      </c>
      <c r="C447" s="153" t="s">
        <v>19</v>
      </c>
      <c r="D447" s="153" t="s">
        <v>14</v>
      </c>
      <c r="E447" s="153" t="s">
        <v>377</v>
      </c>
      <c r="F447" s="153" t="s">
        <v>77</v>
      </c>
      <c r="G447" s="318">
        <f t="shared" si="98"/>
        <v>0</v>
      </c>
      <c r="H447" s="319">
        <f>H448</f>
        <v>0</v>
      </c>
      <c r="I447" s="319">
        <f t="shared" si="103"/>
        <v>0</v>
      </c>
      <c r="J447" s="319">
        <f t="shared" si="103"/>
        <v>0</v>
      </c>
      <c r="K447" s="319">
        <f t="shared" si="103"/>
        <v>0</v>
      </c>
    </row>
    <row r="448" spans="1:11" ht="12.75" hidden="1" customHeight="1">
      <c r="A448" s="211"/>
      <c r="B448" s="212" t="s">
        <v>35</v>
      </c>
      <c r="C448" s="153" t="s">
        <v>19</v>
      </c>
      <c r="D448" s="153" t="s">
        <v>14</v>
      </c>
      <c r="E448" s="153" t="s">
        <v>377</v>
      </c>
      <c r="F448" s="153" t="s">
        <v>78</v>
      </c>
      <c r="G448" s="318">
        <f t="shared" si="98"/>
        <v>0</v>
      </c>
      <c r="H448" s="319">
        <f>'приложение 8.5.'!I598</f>
        <v>0</v>
      </c>
      <c r="I448" s="319">
        <f>'приложение 8.5.'!J598</f>
        <v>0</v>
      </c>
      <c r="J448" s="319">
        <f>'приложение 8.5.'!K598</f>
        <v>0</v>
      </c>
      <c r="K448" s="319">
        <f>'приложение 8.5.'!L598</f>
        <v>0</v>
      </c>
    </row>
    <row r="449" spans="1:11" ht="306" hidden="1">
      <c r="A449" s="211"/>
      <c r="B449" s="212" t="s">
        <v>480</v>
      </c>
      <c r="C449" s="153" t="s">
        <v>19</v>
      </c>
      <c r="D449" s="153" t="s">
        <v>14</v>
      </c>
      <c r="E449" s="153" t="s">
        <v>378</v>
      </c>
      <c r="F449" s="153"/>
      <c r="G449" s="318">
        <f t="shared" si="98"/>
        <v>0</v>
      </c>
      <c r="H449" s="319">
        <f>H450</f>
        <v>0</v>
      </c>
      <c r="I449" s="319">
        <f t="shared" ref="I449:K450" si="104">I450</f>
        <v>0</v>
      </c>
      <c r="J449" s="319">
        <f t="shared" si="104"/>
        <v>0</v>
      </c>
      <c r="K449" s="319">
        <f t="shared" si="104"/>
        <v>0</v>
      </c>
    </row>
    <row r="450" spans="1:11" ht="38.25" hidden="1">
      <c r="A450" s="211"/>
      <c r="B450" s="212" t="s">
        <v>343</v>
      </c>
      <c r="C450" s="153" t="s">
        <v>19</v>
      </c>
      <c r="D450" s="153" t="s">
        <v>14</v>
      </c>
      <c r="E450" s="153" t="s">
        <v>378</v>
      </c>
      <c r="F450" s="153" t="s">
        <v>77</v>
      </c>
      <c r="G450" s="318">
        <f t="shared" si="98"/>
        <v>0</v>
      </c>
      <c r="H450" s="319">
        <f>H451</f>
        <v>0</v>
      </c>
      <c r="I450" s="319">
        <f t="shared" si="104"/>
        <v>0</v>
      </c>
      <c r="J450" s="319">
        <f t="shared" si="104"/>
        <v>0</v>
      </c>
      <c r="K450" s="319">
        <f t="shared" si="104"/>
        <v>0</v>
      </c>
    </row>
    <row r="451" spans="1:11" hidden="1">
      <c r="A451" s="211"/>
      <c r="B451" s="212" t="s">
        <v>35</v>
      </c>
      <c r="C451" s="153" t="s">
        <v>19</v>
      </c>
      <c r="D451" s="153" t="s">
        <v>14</v>
      </c>
      <c r="E451" s="153" t="s">
        <v>378</v>
      </c>
      <c r="F451" s="153" t="s">
        <v>78</v>
      </c>
      <c r="G451" s="318">
        <f t="shared" si="98"/>
        <v>0</v>
      </c>
      <c r="H451" s="319">
        <f>'приложение 8.5.'!I602</f>
        <v>0</v>
      </c>
      <c r="I451" s="319">
        <f>'приложение 8.5.'!J602</f>
        <v>0</v>
      </c>
      <c r="J451" s="319">
        <f>'приложение 8.5.'!K602</f>
        <v>0</v>
      </c>
      <c r="K451" s="319">
        <f>'приложение 8.5.'!L602</f>
        <v>0</v>
      </c>
    </row>
    <row r="452" spans="1:11" ht="51" hidden="1">
      <c r="A452" s="211"/>
      <c r="B452" s="108" t="s">
        <v>98</v>
      </c>
      <c r="C452" s="153" t="s">
        <v>19</v>
      </c>
      <c r="D452" s="153" t="s">
        <v>14</v>
      </c>
      <c r="E452" s="153" t="s">
        <v>249</v>
      </c>
      <c r="F452" s="153"/>
      <c r="G452" s="315">
        <f t="shared" si="98"/>
        <v>0</v>
      </c>
      <c r="H452" s="319">
        <f>H453</f>
        <v>0</v>
      </c>
      <c r="I452" s="319">
        <f t="shared" ref="I452:K455" si="105">I453</f>
        <v>0</v>
      </c>
      <c r="J452" s="319">
        <f t="shared" si="105"/>
        <v>0</v>
      </c>
      <c r="K452" s="319">
        <f t="shared" si="105"/>
        <v>0</v>
      </c>
    </row>
    <row r="453" spans="1:11" ht="51" hidden="1">
      <c r="A453" s="155"/>
      <c r="B453" s="108" t="s">
        <v>270</v>
      </c>
      <c r="C453" s="153" t="s">
        <v>19</v>
      </c>
      <c r="D453" s="153" t="s">
        <v>14</v>
      </c>
      <c r="E453" s="109" t="s">
        <v>271</v>
      </c>
      <c r="F453" s="109"/>
      <c r="G453" s="315">
        <f t="shared" si="98"/>
        <v>0</v>
      </c>
      <c r="H453" s="316">
        <f>H454</f>
        <v>0</v>
      </c>
      <c r="I453" s="316">
        <f t="shared" si="105"/>
        <v>0</v>
      </c>
      <c r="J453" s="316">
        <f t="shared" si="105"/>
        <v>0</v>
      </c>
      <c r="K453" s="316">
        <f t="shared" si="105"/>
        <v>0</v>
      </c>
    </row>
    <row r="454" spans="1:11" ht="25.5" hidden="1">
      <c r="A454" s="155"/>
      <c r="B454" s="108" t="s">
        <v>216</v>
      </c>
      <c r="C454" s="153" t="s">
        <v>19</v>
      </c>
      <c r="D454" s="153" t="s">
        <v>14</v>
      </c>
      <c r="E454" s="109" t="s">
        <v>552</v>
      </c>
      <c r="F454" s="109"/>
      <c r="G454" s="315">
        <f>SUM(H454:K454)</f>
        <v>0</v>
      </c>
      <c r="H454" s="316">
        <f>H455</f>
        <v>0</v>
      </c>
      <c r="I454" s="316">
        <f t="shared" si="105"/>
        <v>0</v>
      </c>
      <c r="J454" s="316">
        <f t="shared" si="105"/>
        <v>0</v>
      </c>
      <c r="K454" s="316">
        <f t="shared" si="105"/>
        <v>0</v>
      </c>
    </row>
    <row r="455" spans="1:11" ht="38.25" hidden="1">
      <c r="A455" s="155"/>
      <c r="B455" s="108" t="s">
        <v>86</v>
      </c>
      <c r="C455" s="153" t="s">
        <v>19</v>
      </c>
      <c r="D455" s="153" t="s">
        <v>14</v>
      </c>
      <c r="E455" s="109" t="s">
        <v>552</v>
      </c>
      <c r="F455" s="109" t="s">
        <v>57</v>
      </c>
      <c r="G455" s="315">
        <f t="shared" ref="G455:G513" si="106">H455+I455+J455+K455</f>
        <v>0</v>
      </c>
      <c r="H455" s="316">
        <f>H456</f>
        <v>0</v>
      </c>
      <c r="I455" s="316">
        <f t="shared" si="105"/>
        <v>0</v>
      </c>
      <c r="J455" s="316">
        <f t="shared" si="105"/>
        <v>0</v>
      </c>
      <c r="K455" s="316">
        <f t="shared" si="105"/>
        <v>0</v>
      </c>
    </row>
    <row r="456" spans="1:11" ht="38.25" hidden="1">
      <c r="A456" s="155"/>
      <c r="B456" s="108" t="s">
        <v>111</v>
      </c>
      <c r="C456" s="153" t="s">
        <v>19</v>
      </c>
      <c r="D456" s="153" t="s">
        <v>14</v>
      </c>
      <c r="E456" s="109" t="s">
        <v>552</v>
      </c>
      <c r="F456" s="109" t="s">
        <v>59</v>
      </c>
      <c r="G456" s="315">
        <f t="shared" si="106"/>
        <v>0</v>
      </c>
      <c r="H456" s="316">
        <f>'приложение 8.5.'!I608</f>
        <v>0</v>
      </c>
      <c r="I456" s="316">
        <f>'приложение 8.5.'!J608</f>
        <v>0</v>
      </c>
      <c r="J456" s="316">
        <f>'приложение 8.5.'!K608</f>
        <v>0</v>
      </c>
      <c r="K456" s="316">
        <f>'приложение 8.5.'!L608</f>
        <v>0</v>
      </c>
    </row>
    <row r="457" spans="1:11" ht="63.75" customHeight="1">
      <c r="A457" s="155"/>
      <c r="B457" s="108" t="s">
        <v>351</v>
      </c>
      <c r="C457" s="153" t="s">
        <v>19</v>
      </c>
      <c r="D457" s="153" t="s">
        <v>14</v>
      </c>
      <c r="E457" s="109" t="s">
        <v>352</v>
      </c>
      <c r="F457" s="109"/>
      <c r="G457" s="315">
        <f t="shared" si="106"/>
        <v>250.7</v>
      </c>
      <c r="H457" s="316">
        <f>H458</f>
        <v>250.7</v>
      </c>
      <c r="I457" s="316">
        <f>I458</f>
        <v>0</v>
      </c>
      <c r="J457" s="316">
        <f>J458</f>
        <v>0</v>
      </c>
      <c r="K457" s="316">
        <f>K458</f>
        <v>0</v>
      </c>
    </row>
    <row r="458" spans="1:11" ht="63.75" customHeight="1">
      <c r="A458" s="155"/>
      <c r="B458" s="108" t="s">
        <v>353</v>
      </c>
      <c r="C458" s="153" t="s">
        <v>19</v>
      </c>
      <c r="D458" s="153" t="s">
        <v>14</v>
      </c>
      <c r="E458" s="109" t="s">
        <v>354</v>
      </c>
      <c r="F458" s="109"/>
      <c r="G458" s="315">
        <f t="shared" si="106"/>
        <v>250.7</v>
      </c>
      <c r="H458" s="316">
        <f>H459+H464+H469</f>
        <v>250.7</v>
      </c>
      <c r="I458" s="316">
        <f>I459+I464+I469</f>
        <v>0</v>
      </c>
      <c r="J458" s="316">
        <f>J459+J464+J469</f>
        <v>0</v>
      </c>
      <c r="K458" s="316">
        <f>K459+K464+K469</f>
        <v>0</v>
      </c>
    </row>
    <row r="459" spans="1:11" ht="25.5" customHeight="1">
      <c r="A459" s="155"/>
      <c r="B459" s="108" t="s">
        <v>216</v>
      </c>
      <c r="C459" s="153" t="s">
        <v>19</v>
      </c>
      <c r="D459" s="153" t="s">
        <v>14</v>
      </c>
      <c r="E459" s="109" t="s">
        <v>561</v>
      </c>
      <c r="F459" s="109"/>
      <c r="G459" s="315">
        <f t="shared" si="106"/>
        <v>250.7</v>
      </c>
      <c r="H459" s="316">
        <f>H460+H462</f>
        <v>250.7</v>
      </c>
      <c r="I459" s="316">
        <f t="shared" ref="I459:K460" si="107">I460</f>
        <v>0</v>
      </c>
      <c r="J459" s="316">
        <f t="shared" si="107"/>
        <v>0</v>
      </c>
      <c r="K459" s="316">
        <f t="shared" si="107"/>
        <v>0</v>
      </c>
    </row>
    <row r="460" spans="1:11" ht="38.25" customHeight="1">
      <c r="A460" s="155"/>
      <c r="B460" s="108" t="s">
        <v>86</v>
      </c>
      <c r="C460" s="153" t="s">
        <v>19</v>
      </c>
      <c r="D460" s="153" t="s">
        <v>14</v>
      </c>
      <c r="E460" s="109" t="s">
        <v>561</v>
      </c>
      <c r="F460" s="109" t="s">
        <v>57</v>
      </c>
      <c r="G460" s="315">
        <f t="shared" si="106"/>
        <v>250.7</v>
      </c>
      <c r="H460" s="316">
        <f>H461</f>
        <v>250.7</v>
      </c>
      <c r="I460" s="316">
        <f t="shared" si="107"/>
        <v>0</v>
      </c>
      <c r="J460" s="316">
        <f t="shared" si="107"/>
        <v>0</v>
      </c>
      <c r="K460" s="316">
        <f t="shared" si="107"/>
        <v>0</v>
      </c>
    </row>
    <row r="461" spans="1:11" ht="38.25" customHeight="1">
      <c r="A461" s="155"/>
      <c r="B461" s="108" t="s">
        <v>111</v>
      </c>
      <c r="C461" s="153" t="s">
        <v>19</v>
      </c>
      <c r="D461" s="153" t="s">
        <v>14</v>
      </c>
      <c r="E461" s="109" t="s">
        <v>561</v>
      </c>
      <c r="F461" s="109" t="s">
        <v>59</v>
      </c>
      <c r="G461" s="315">
        <f t="shared" si="106"/>
        <v>250.7</v>
      </c>
      <c r="H461" s="316">
        <f>'приложение 8.5.'!I614</f>
        <v>250.7</v>
      </c>
      <c r="I461" s="316">
        <f>'приложение 8.5.'!J614</f>
        <v>0</v>
      </c>
      <c r="J461" s="316">
        <f>'приложение 8.5.'!K614</f>
        <v>0</v>
      </c>
      <c r="K461" s="316">
        <f>'приложение 8.5.'!L614</f>
        <v>0</v>
      </c>
    </row>
    <row r="462" spans="1:11" s="150" customFormat="1" ht="12.75" hidden="1" customHeight="1">
      <c r="A462" s="148"/>
      <c r="B462" s="116" t="s">
        <v>71</v>
      </c>
      <c r="C462" s="146" t="s">
        <v>19</v>
      </c>
      <c r="D462" s="146" t="s">
        <v>14</v>
      </c>
      <c r="E462" s="117" t="s">
        <v>561</v>
      </c>
      <c r="F462" s="117" t="s">
        <v>72</v>
      </c>
      <c r="G462" s="167">
        <f>H462+I462+J462+K462</f>
        <v>0</v>
      </c>
      <c r="H462" s="168">
        <f>H463</f>
        <v>0</v>
      </c>
      <c r="I462" s="168">
        <f>I463</f>
        <v>0</v>
      </c>
      <c r="J462" s="168">
        <f>J463</f>
        <v>0</v>
      </c>
      <c r="K462" s="168">
        <f>K463</f>
        <v>0</v>
      </c>
    </row>
    <row r="463" spans="1:11" s="150" customFormat="1" ht="76.5" hidden="1" customHeight="1">
      <c r="A463" s="148"/>
      <c r="B463" s="116" t="s">
        <v>333</v>
      </c>
      <c r="C463" s="146" t="s">
        <v>19</v>
      </c>
      <c r="D463" s="146" t="s">
        <v>14</v>
      </c>
      <c r="E463" s="117" t="s">
        <v>561</v>
      </c>
      <c r="F463" s="117" t="s">
        <v>80</v>
      </c>
      <c r="G463" s="167">
        <f>H463+I463+J463+K463</f>
        <v>0</v>
      </c>
      <c r="H463" s="168">
        <f>'приложение 8.5.'!I617</f>
        <v>0</v>
      </c>
      <c r="I463" s="168">
        <f>'приложение 8.5.'!J617</f>
        <v>0</v>
      </c>
      <c r="J463" s="168">
        <f>'приложение 8.5.'!K617</f>
        <v>0</v>
      </c>
      <c r="K463" s="168">
        <f>'приложение 8.5.'!L617</f>
        <v>0</v>
      </c>
    </row>
    <row r="464" spans="1:11" ht="276" hidden="1" customHeight="1">
      <c r="A464" s="155"/>
      <c r="B464" s="108" t="s">
        <v>481</v>
      </c>
      <c r="C464" s="153" t="s">
        <v>19</v>
      </c>
      <c r="D464" s="153" t="s">
        <v>14</v>
      </c>
      <c r="E464" s="109" t="s">
        <v>379</v>
      </c>
      <c r="F464" s="109"/>
      <c r="G464" s="315">
        <f t="shared" si="106"/>
        <v>0</v>
      </c>
      <c r="H464" s="316">
        <f>H465+H467</f>
        <v>0</v>
      </c>
      <c r="I464" s="316">
        <f>I465+I467</f>
        <v>0</v>
      </c>
      <c r="J464" s="316">
        <f>J465+J467</f>
        <v>0</v>
      </c>
      <c r="K464" s="316">
        <f>K465+K467</f>
        <v>0</v>
      </c>
    </row>
    <row r="465" spans="1:11" ht="38.25" hidden="1" customHeight="1">
      <c r="A465" s="155"/>
      <c r="B465" s="108" t="s">
        <v>86</v>
      </c>
      <c r="C465" s="153" t="s">
        <v>19</v>
      </c>
      <c r="D465" s="153" t="s">
        <v>14</v>
      </c>
      <c r="E465" s="109" t="s">
        <v>379</v>
      </c>
      <c r="F465" s="109" t="s">
        <v>57</v>
      </c>
      <c r="G465" s="315">
        <f t="shared" si="106"/>
        <v>0</v>
      </c>
      <c r="H465" s="316">
        <f>H466</f>
        <v>0</v>
      </c>
      <c r="I465" s="316">
        <f>I466</f>
        <v>0</v>
      </c>
      <c r="J465" s="316">
        <f>J466</f>
        <v>0</v>
      </c>
      <c r="K465" s="316">
        <f>K466</f>
        <v>0</v>
      </c>
    </row>
    <row r="466" spans="1:11" ht="38.25" hidden="1" customHeight="1">
      <c r="A466" s="155"/>
      <c r="B466" s="108" t="s">
        <v>111</v>
      </c>
      <c r="C466" s="153" t="s">
        <v>19</v>
      </c>
      <c r="D466" s="153" t="s">
        <v>14</v>
      </c>
      <c r="E466" s="109" t="s">
        <v>379</v>
      </c>
      <c r="F466" s="109" t="s">
        <v>59</v>
      </c>
      <c r="G466" s="315">
        <f t="shared" si="106"/>
        <v>0</v>
      </c>
      <c r="H466" s="316">
        <f>'приложение 8.5.'!I620</f>
        <v>0</v>
      </c>
      <c r="I466" s="316">
        <f>'приложение 8.5.'!J620</f>
        <v>0</v>
      </c>
      <c r="J466" s="316">
        <f>'приложение 8.5.'!K620</f>
        <v>0</v>
      </c>
      <c r="K466" s="316">
        <f>'приложение 8.5.'!L620</f>
        <v>0</v>
      </c>
    </row>
    <row r="467" spans="1:11" ht="12.75" hidden="1" customHeight="1">
      <c r="A467" s="155"/>
      <c r="B467" s="108" t="s">
        <v>71</v>
      </c>
      <c r="C467" s="153" t="s">
        <v>19</v>
      </c>
      <c r="D467" s="153" t="s">
        <v>14</v>
      </c>
      <c r="E467" s="109" t="s">
        <v>379</v>
      </c>
      <c r="F467" s="109" t="s">
        <v>72</v>
      </c>
      <c r="G467" s="315">
        <f t="shared" si="106"/>
        <v>0</v>
      </c>
      <c r="H467" s="316">
        <f>H468</f>
        <v>0</v>
      </c>
      <c r="I467" s="316">
        <f>I468</f>
        <v>0</v>
      </c>
      <c r="J467" s="316">
        <f>J468</f>
        <v>0</v>
      </c>
      <c r="K467" s="316">
        <f>K468</f>
        <v>0</v>
      </c>
    </row>
    <row r="468" spans="1:11" ht="63.75" hidden="1" customHeight="1">
      <c r="A468" s="155"/>
      <c r="B468" s="108" t="s">
        <v>333</v>
      </c>
      <c r="C468" s="153" t="s">
        <v>19</v>
      </c>
      <c r="D468" s="153" t="s">
        <v>14</v>
      </c>
      <c r="E468" s="109" t="s">
        <v>379</v>
      </c>
      <c r="F468" s="109" t="s">
        <v>80</v>
      </c>
      <c r="G468" s="315">
        <f t="shared" si="106"/>
        <v>0</v>
      </c>
      <c r="H468" s="316">
        <f>'приложение 8.5.'!I623</f>
        <v>0</v>
      </c>
      <c r="I468" s="316">
        <f>'приложение 8.5.'!J623</f>
        <v>0</v>
      </c>
      <c r="J468" s="316">
        <f>'приложение 8.5.'!K623</f>
        <v>0</v>
      </c>
      <c r="K468" s="316">
        <f>'приложение 8.5.'!L623</f>
        <v>0</v>
      </c>
    </row>
    <row r="469" spans="1:11" ht="300.75" hidden="1" customHeight="1">
      <c r="A469" s="155"/>
      <c r="B469" s="108" t="s">
        <v>482</v>
      </c>
      <c r="C469" s="153" t="s">
        <v>19</v>
      </c>
      <c r="D469" s="153" t="s">
        <v>14</v>
      </c>
      <c r="E469" s="109" t="s">
        <v>381</v>
      </c>
      <c r="F469" s="109"/>
      <c r="G469" s="315">
        <f t="shared" si="106"/>
        <v>0</v>
      </c>
      <c r="H469" s="316">
        <f>H470+H472</f>
        <v>0</v>
      </c>
      <c r="I469" s="316">
        <f>I470+I472</f>
        <v>0</v>
      </c>
      <c r="J469" s="316">
        <f>J470+J472</f>
        <v>0</v>
      </c>
      <c r="K469" s="316">
        <f>K470+K472</f>
        <v>0</v>
      </c>
    </row>
    <row r="470" spans="1:11" ht="38.25" hidden="1" customHeight="1">
      <c r="A470" s="155"/>
      <c r="B470" s="108" t="s">
        <v>86</v>
      </c>
      <c r="C470" s="153" t="s">
        <v>19</v>
      </c>
      <c r="D470" s="153" t="s">
        <v>14</v>
      </c>
      <c r="E470" s="109" t="s">
        <v>381</v>
      </c>
      <c r="F470" s="109" t="s">
        <v>57</v>
      </c>
      <c r="G470" s="315">
        <f t="shared" si="106"/>
        <v>0</v>
      </c>
      <c r="H470" s="316">
        <f>H471</f>
        <v>0</v>
      </c>
      <c r="I470" s="316">
        <f>I471</f>
        <v>0</v>
      </c>
      <c r="J470" s="316">
        <f>J471</f>
        <v>0</v>
      </c>
      <c r="K470" s="316">
        <f>K471</f>
        <v>0</v>
      </c>
    </row>
    <row r="471" spans="1:11" ht="38.25" hidden="1" customHeight="1">
      <c r="A471" s="155"/>
      <c r="B471" s="108" t="s">
        <v>111</v>
      </c>
      <c r="C471" s="153" t="s">
        <v>19</v>
      </c>
      <c r="D471" s="153" t="s">
        <v>14</v>
      </c>
      <c r="E471" s="109" t="s">
        <v>381</v>
      </c>
      <c r="F471" s="109" t="s">
        <v>59</v>
      </c>
      <c r="G471" s="315">
        <f t="shared" si="106"/>
        <v>0</v>
      </c>
      <c r="H471" s="316">
        <f>'приложение 8.5.'!I626</f>
        <v>0</v>
      </c>
      <c r="I471" s="316">
        <f>'приложение 8.5.'!J626</f>
        <v>0</v>
      </c>
      <c r="J471" s="316">
        <f>'приложение 8.5.'!K626</f>
        <v>0</v>
      </c>
      <c r="K471" s="316">
        <f>'приложение 8.5.'!L626</f>
        <v>0</v>
      </c>
    </row>
    <row r="472" spans="1:11" ht="12.75" hidden="1" customHeight="1">
      <c r="A472" s="155"/>
      <c r="B472" s="108" t="s">
        <v>71</v>
      </c>
      <c r="C472" s="153" t="s">
        <v>19</v>
      </c>
      <c r="D472" s="153" t="s">
        <v>14</v>
      </c>
      <c r="E472" s="109" t="s">
        <v>381</v>
      </c>
      <c r="F472" s="109" t="s">
        <v>72</v>
      </c>
      <c r="G472" s="315">
        <f t="shared" si="106"/>
        <v>0</v>
      </c>
      <c r="H472" s="316">
        <f>H473</f>
        <v>0</v>
      </c>
      <c r="I472" s="316">
        <f>I473</f>
        <v>0</v>
      </c>
      <c r="J472" s="316">
        <f>J473</f>
        <v>0</v>
      </c>
      <c r="K472" s="316">
        <f>K473</f>
        <v>0</v>
      </c>
    </row>
    <row r="473" spans="1:11" ht="65.25" hidden="1" customHeight="1">
      <c r="A473" s="155"/>
      <c r="B473" s="108" t="s">
        <v>333</v>
      </c>
      <c r="C473" s="153" t="s">
        <v>19</v>
      </c>
      <c r="D473" s="153" t="s">
        <v>14</v>
      </c>
      <c r="E473" s="109" t="s">
        <v>381</v>
      </c>
      <c r="F473" s="109" t="s">
        <v>80</v>
      </c>
      <c r="G473" s="315">
        <f t="shared" si="106"/>
        <v>0</v>
      </c>
      <c r="H473" s="316">
        <f>'приложение 8.5.'!I629</f>
        <v>0</v>
      </c>
      <c r="I473" s="316">
        <f>'приложение 8.5.'!J629</f>
        <v>0</v>
      </c>
      <c r="J473" s="316">
        <f>'приложение 8.5.'!K629</f>
        <v>0</v>
      </c>
      <c r="K473" s="316">
        <f>'приложение 8.5.'!L629</f>
        <v>0</v>
      </c>
    </row>
    <row r="474" spans="1:11" ht="12.75" customHeight="1">
      <c r="A474" s="207"/>
      <c r="B474" s="218" t="s">
        <v>27</v>
      </c>
      <c r="C474" s="209" t="s">
        <v>19</v>
      </c>
      <c r="D474" s="209" t="s">
        <v>16</v>
      </c>
      <c r="E474" s="209"/>
      <c r="F474" s="209"/>
      <c r="G474" s="318">
        <f t="shared" si="106"/>
        <v>9980</v>
      </c>
      <c r="H474" s="318">
        <f>H475+H496+H491</f>
        <v>-1185.8999999999999</v>
      </c>
      <c r="I474" s="318">
        <f>I475+I496+I491</f>
        <v>-662.09999999999991</v>
      </c>
      <c r="J474" s="318">
        <f>J475+J496+J491</f>
        <v>11828</v>
      </c>
      <c r="K474" s="318">
        <f>K475+K496+K491</f>
        <v>0</v>
      </c>
    </row>
    <row r="475" spans="1:11" ht="63.75" hidden="1" customHeight="1">
      <c r="A475" s="207"/>
      <c r="B475" s="212" t="s">
        <v>514</v>
      </c>
      <c r="C475" s="153" t="s">
        <v>19</v>
      </c>
      <c r="D475" s="153" t="s">
        <v>16</v>
      </c>
      <c r="E475" s="153" t="s">
        <v>382</v>
      </c>
      <c r="F475" s="153"/>
      <c r="G475" s="318">
        <f t="shared" si="106"/>
        <v>12450.5</v>
      </c>
      <c r="H475" s="319">
        <f>H476+H479+H482+H485+H488</f>
        <v>622.5</v>
      </c>
      <c r="I475" s="319">
        <f>I476+I479+I482+I485+I488</f>
        <v>0</v>
      </c>
      <c r="J475" s="319">
        <f>J476+J479+J482+J485+J488</f>
        <v>11828</v>
      </c>
      <c r="K475" s="319">
        <f>K476+K479+K482+K485+K488</f>
        <v>0</v>
      </c>
    </row>
    <row r="476" spans="1:11" s="221" customFormat="1" ht="25.5" hidden="1" customHeight="1">
      <c r="A476" s="226"/>
      <c r="B476" s="116" t="s">
        <v>538</v>
      </c>
      <c r="C476" s="146" t="s">
        <v>19</v>
      </c>
      <c r="D476" s="146" t="s">
        <v>16</v>
      </c>
      <c r="E476" s="146" t="s">
        <v>396</v>
      </c>
      <c r="F476" s="146"/>
      <c r="G476" s="320">
        <f>H476+I476+J476+K476</f>
        <v>0</v>
      </c>
      <c r="H476" s="321">
        <f t="shared" ref="H476:K477" si="108">H477</f>
        <v>0</v>
      </c>
      <c r="I476" s="321">
        <f t="shared" si="108"/>
        <v>0</v>
      </c>
      <c r="J476" s="321">
        <f t="shared" si="108"/>
        <v>0</v>
      </c>
      <c r="K476" s="321">
        <f t="shared" si="108"/>
        <v>0</v>
      </c>
    </row>
    <row r="477" spans="1:11" s="222" customFormat="1" ht="38.25" hidden="1" customHeight="1">
      <c r="A477" s="226"/>
      <c r="B477" s="217" t="s">
        <v>343</v>
      </c>
      <c r="C477" s="146" t="s">
        <v>19</v>
      </c>
      <c r="D477" s="146" t="s">
        <v>16</v>
      </c>
      <c r="E477" s="146" t="s">
        <v>396</v>
      </c>
      <c r="F477" s="146" t="s">
        <v>77</v>
      </c>
      <c r="G477" s="320">
        <f>H477+I477+J477+K477</f>
        <v>0</v>
      </c>
      <c r="H477" s="321">
        <f t="shared" si="108"/>
        <v>0</v>
      </c>
      <c r="I477" s="321">
        <f t="shared" si="108"/>
        <v>0</v>
      </c>
      <c r="J477" s="321">
        <f t="shared" si="108"/>
        <v>0</v>
      </c>
      <c r="K477" s="321">
        <f t="shared" si="108"/>
        <v>0</v>
      </c>
    </row>
    <row r="478" spans="1:11" s="222" customFormat="1" ht="12.75" hidden="1" customHeight="1">
      <c r="A478" s="226"/>
      <c r="B478" s="217" t="s">
        <v>35</v>
      </c>
      <c r="C478" s="146" t="s">
        <v>19</v>
      </c>
      <c r="D478" s="146" t="s">
        <v>16</v>
      </c>
      <c r="E478" s="146" t="s">
        <v>396</v>
      </c>
      <c r="F478" s="146" t="s">
        <v>78</v>
      </c>
      <c r="G478" s="320">
        <f>H478+I478+J478+K478</f>
        <v>0</v>
      </c>
      <c r="H478" s="321">
        <f>'приложение 8.5.'!I634</f>
        <v>0</v>
      </c>
      <c r="I478" s="321">
        <f>'приложение 8.5.'!J634</f>
        <v>0</v>
      </c>
      <c r="J478" s="321">
        <f>'приложение 8.5.'!K634</f>
        <v>0</v>
      </c>
      <c r="K478" s="321">
        <f>'приложение 8.5.'!L634</f>
        <v>0</v>
      </c>
    </row>
    <row r="479" spans="1:11" ht="165.75" hidden="1" customHeight="1">
      <c r="A479" s="207"/>
      <c r="B479" s="212" t="s">
        <v>483</v>
      </c>
      <c r="C479" s="153" t="s">
        <v>19</v>
      </c>
      <c r="D479" s="153" t="s">
        <v>16</v>
      </c>
      <c r="E479" s="153" t="s">
        <v>383</v>
      </c>
      <c r="F479" s="153"/>
      <c r="G479" s="318">
        <f t="shared" si="106"/>
        <v>11828</v>
      </c>
      <c r="H479" s="319">
        <f>H480</f>
        <v>0</v>
      </c>
      <c r="I479" s="319">
        <f t="shared" ref="I479:K480" si="109">I480</f>
        <v>0</v>
      </c>
      <c r="J479" s="319">
        <f t="shared" si="109"/>
        <v>11828</v>
      </c>
      <c r="K479" s="319">
        <f t="shared" si="109"/>
        <v>0</v>
      </c>
    </row>
    <row r="480" spans="1:11" ht="12.75" hidden="1" customHeight="1">
      <c r="A480" s="211"/>
      <c r="B480" s="212" t="s">
        <v>71</v>
      </c>
      <c r="C480" s="153" t="s">
        <v>19</v>
      </c>
      <c r="D480" s="153" t="s">
        <v>16</v>
      </c>
      <c r="E480" s="153" t="s">
        <v>383</v>
      </c>
      <c r="F480" s="153" t="s">
        <v>72</v>
      </c>
      <c r="G480" s="318">
        <f t="shared" si="106"/>
        <v>11828</v>
      </c>
      <c r="H480" s="319">
        <f>H481</f>
        <v>0</v>
      </c>
      <c r="I480" s="319">
        <f t="shared" si="109"/>
        <v>0</v>
      </c>
      <c r="J480" s="319">
        <f t="shared" si="109"/>
        <v>11828</v>
      </c>
      <c r="K480" s="319">
        <f t="shared" si="109"/>
        <v>0</v>
      </c>
    </row>
    <row r="481" spans="1:11" ht="76.5" hidden="1" customHeight="1">
      <c r="A481" s="211"/>
      <c r="B481" s="212" t="s">
        <v>333</v>
      </c>
      <c r="C481" s="153" t="s">
        <v>19</v>
      </c>
      <c r="D481" s="153" t="s">
        <v>16</v>
      </c>
      <c r="E481" s="153" t="s">
        <v>383</v>
      </c>
      <c r="F481" s="153" t="s">
        <v>80</v>
      </c>
      <c r="G481" s="318">
        <f t="shared" si="106"/>
        <v>11828</v>
      </c>
      <c r="H481" s="319">
        <f>'приложение 8.5.'!I638</f>
        <v>0</v>
      </c>
      <c r="I481" s="319">
        <f>'приложение 8.5.'!J638</f>
        <v>0</v>
      </c>
      <c r="J481" s="319">
        <f>'приложение 8.5.'!K638</f>
        <v>11828</v>
      </c>
      <c r="K481" s="319">
        <f>'приложение 8.5.'!L638</f>
        <v>0</v>
      </c>
    </row>
    <row r="482" spans="1:11" s="222" customFormat="1" ht="178.5" hidden="1" customHeight="1">
      <c r="A482" s="220"/>
      <c r="B482" s="239" t="s">
        <v>618</v>
      </c>
      <c r="C482" s="146" t="s">
        <v>19</v>
      </c>
      <c r="D482" s="146" t="s">
        <v>16</v>
      </c>
      <c r="E482" s="146" t="s">
        <v>619</v>
      </c>
      <c r="F482" s="146"/>
      <c r="G482" s="320">
        <f>SUM(H482:K482)</f>
        <v>622.5</v>
      </c>
      <c r="H482" s="321">
        <f>H483</f>
        <v>622.5</v>
      </c>
      <c r="I482" s="321">
        <f t="shared" ref="I482:K483" si="110">I483</f>
        <v>0</v>
      </c>
      <c r="J482" s="321">
        <f t="shared" si="110"/>
        <v>0</v>
      </c>
      <c r="K482" s="321">
        <f t="shared" si="110"/>
        <v>0</v>
      </c>
    </row>
    <row r="483" spans="1:11" s="222" customFormat="1" ht="12.75" hidden="1" customHeight="1">
      <c r="A483" s="220"/>
      <c r="B483" s="217" t="s">
        <v>71</v>
      </c>
      <c r="C483" s="146" t="s">
        <v>19</v>
      </c>
      <c r="D483" s="146" t="s">
        <v>16</v>
      </c>
      <c r="E483" s="146" t="s">
        <v>619</v>
      </c>
      <c r="F483" s="146" t="s">
        <v>72</v>
      </c>
      <c r="G483" s="320">
        <f>H483+I483+J483+K483</f>
        <v>622.5</v>
      </c>
      <c r="H483" s="321">
        <f>H484</f>
        <v>622.5</v>
      </c>
      <c r="I483" s="321">
        <f t="shared" si="110"/>
        <v>0</v>
      </c>
      <c r="J483" s="321">
        <f t="shared" si="110"/>
        <v>0</v>
      </c>
      <c r="K483" s="321">
        <f t="shared" si="110"/>
        <v>0</v>
      </c>
    </row>
    <row r="484" spans="1:11" s="222" customFormat="1" ht="76.5" hidden="1" customHeight="1">
      <c r="A484" s="220"/>
      <c r="B484" s="217" t="s">
        <v>333</v>
      </c>
      <c r="C484" s="146" t="s">
        <v>19</v>
      </c>
      <c r="D484" s="146" t="s">
        <v>16</v>
      </c>
      <c r="E484" s="146" t="s">
        <v>619</v>
      </c>
      <c r="F484" s="146" t="s">
        <v>80</v>
      </c>
      <c r="G484" s="320">
        <f>H484+I484+J484+K484</f>
        <v>622.5</v>
      </c>
      <c r="H484" s="321">
        <f>'приложение 8.5.'!I641</f>
        <v>622.5</v>
      </c>
      <c r="I484" s="321">
        <f>'приложение 8.5.'!J641</f>
        <v>0</v>
      </c>
      <c r="J484" s="321">
        <f>'приложение 8.5.'!K641</f>
        <v>0</v>
      </c>
      <c r="K484" s="321">
        <f>'приложение 8.5.'!L641</f>
        <v>0</v>
      </c>
    </row>
    <row r="485" spans="1:11" ht="298.5" hidden="1" customHeight="1">
      <c r="A485" s="207"/>
      <c r="B485" s="212" t="s">
        <v>484</v>
      </c>
      <c r="C485" s="153" t="s">
        <v>19</v>
      </c>
      <c r="D485" s="153" t="s">
        <v>16</v>
      </c>
      <c r="E485" s="153" t="s">
        <v>384</v>
      </c>
      <c r="F485" s="153"/>
      <c r="G485" s="318">
        <f t="shared" si="106"/>
        <v>0</v>
      </c>
      <c r="H485" s="319">
        <f>H486</f>
        <v>0</v>
      </c>
      <c r="I485" s="319">
        <f t="shared" ref="I485:K486" si="111">I486</f>
        <v>0</v>
      </c>
      <c r="J485" s="319">
        <f t="shared" si="111"/>
        <v>0</v>
      </c>
      <c r="K485" s="319">
        <f t="shared" si="111"/>
        <v>0</v>
      </c>
    </row>
    <row r="486" spans="1:11" ht="12.75" hidden="1" customHeight="1">
      <c r="A486" s="211"/>
      <c r="B486" s="212" t="s">
        <v>71</v>
      </c>
      <c r="C486" s="153" t="s">
        <v>19</v>
      </c>
      <c r="D486" s="153" t="s">
        <v>16</v>
      </c>
      <c r="E486" s="153" t="s">
        <v>384</v>
      </c>
      <c r="F486" s="153" t="s">
        <v>72</v>
      </c>
      <c r="G486" s="318">
        <f t="shared" si="106"/>
        <v>0</v>
      </c>
      <c r="H486" s="319">
        <f>H487</f>
        <v>0</v>
      </c>
      <c r="I486" s="319">
        <f t="shared" si="111"/>
        <v>0</v>
      </c>
      <c r="J486" s="319">
        <f t="shared" si="111"/>
        <v>0</v>
      </c>
      <c r="K486" s="319">
        <f t="shared" si="111"/>
        <v>0</v>
      </c>
    </row>
    <row r="487" spans="1:11" ht="64.5" hidden="1" customHeight="1">
      <c r="A487" s="211"/>
      <c r="B487" s="212" t="s">
        <v>333</v>
      </c>
      <c r="C487" s="153" t="s">
        <v>19</v>
      </c>
      <c r="D487" s="153" t="s">
        <v>16</v>
      </c>
      <c r="E487" s="153" t="s">
        <v>384</v>
      </c>
      <c r="F487" s="153" t="s">
        <v>80</v>
      </c>
      <c r="G487" s="318">
        <f t="shared" si="106"/>
        <v>0</v>
      </c>
      <c r="H487" s="319">
        <f>'приложение 8.5.'!I644</f>
        <v>0</v>
      </c>
      <c r="I487" s="319">
        <f>'приложение 8.5.'!J644</f>
        <v>0</v>
      </c>
      <c r="J487" s="319">
        <f>'приложение 8.5.'!K644</f>
        <v>0</v>
      </c>
      <c r="K487" s="319">
        <f>'приложение 8.5.'!L644</f>
        <v>0</v>
      </c>
    </row>
    <row r="488" spans="1:11" ht="322.5" hidden="1" customHeight="1">
      <c r="A488" s="207"/>
      <c r="B488" s="212" t="s">
        <v>485</v>
      </c>
      <c r="C488" s="153" t="s">
        <v>19</v>
      </c>
      <c r="D488" s="153" t="s">
        <v>16</v>
      </c>
      <c r="E488" s="153" t="s">
        <v>385</v>
      </c>
      <c r="F488" s="153"/>
      <c r="G488" s="318">
        <f t="shared" si="106"/>
        <v>0</v>
      </c>
      <c r="H488" s="319">
        <f>H489</f>
        <v>0</v>
      </c>
      <c r="I488" s="319">
        <f t="shared" ref="I488:K489" si="112">I489</f>
        <v>0</v>
      </c>
      <c r="J488" s="319">
        <f t="shared" si="112"/>
        <v>0</v>
      </c>
      <c r="K488" s="319">
        <f t="shared" si="112"/>
        <v>0</v>
      </c>
    </row>
    <row r="489" spans="1:11" ht="12.75" hidden="1" customHeight="1">
      <c r="A489" s="211"/>
      <c r="B489" s="212" t="s">
        <v>71</v>
      </c>
      <c r="C489" s="153" t="s">
        <v>19</v>
      </c>
      <c r="D489" s="153" t="s">
        <v>16</v>
      </c>
      <c r="E489" s="153" t="s">
        <v>385</v>
      </c>
      <c r="F489" s="153" t="s">
        <v>72</v>
      </c>
      <c r="G489" s="318">
        <f t="shared" si="106"/>
        <v>0</v>
      </c>
      <c r="H489" s="319">
        <f>H490</f>
        <v>0</v>
      </c>
      <c r="I489" s="319">
        <f t="shared" si="112"/>
        <v>0</v>
      </c>
      <c r="J489" s="319">
        <f t="shared" si="112"/>
        <v>0</v>
      </c>
      <c r="K489" s="319">
        <f t="shared" si="112"/>
        <v>0</v>
      </c>
    </row>
    <row r="490" spans="1:11" ht="65.25" hidden="1" customHeight="1">
      <c r="A490" s="211"/>
      <c r="B490" s="212" t="s">
        <v>333</v>
      </c>
      <c r="C490" s="153" t="s">
        <v>19</v>
      </c>
      <c r="D490" s="153" t="s">
        <v>16</v>
      </c>
      <c r="E490" s="153" t="s">
        <v>385</v>
      </c>
      <c r="F490" s="153" t="s">
        <v>80</v>
      </c>
      <c r="G490" s="318">
        <f t="shared" si="106"/>
        <v>0</v>
      </c>
      <c r="H490" s="319">
        <f>'приложение 8.5.'!I647</f>
        <v>0</v>
      </c>
      <c r="I490" s="319">
        <f>'приложение 8.5.'!J647</f>
        <v>0</v>
      </c>
      <c r="J490" s="319">
        <f>'приложение 8.5.'!K647</f>
        <v>0</v>
      </c>
      <c r="K490" s="319">
        <f>'приложение 8.5.'!L647</f>
        <v>0</v>
      </c>
    </row>
    <row r="491" spans="1:11" ht="63.75" customHeight="1">
      <c r="A491" s="207"/>
      <c r="B491" s="108" t="s">
        <v>351</v>
      </c>
      <c r="C491" s="153" t="s">
        <v>19</v>
      </c>
      <c r="D491" s="153" t="s">
        <v>16</v>
      </c>
      <c r="E491" s="153" t="s">
        <v>352</v>
      </c>
      <c r="F491" s="153"/>
      <c r="G491" s="318">
        <f>H491+I491+J491+K491</f>
        <v>-662.09999999999991</v>
      </c>
      <c r="H491" s="319">
        <f>H492</f>
        <v>0</v>
      </c>
      <c r="I491" s="319">
        <f t="shared" ref="I491:K494" si="113">I492</f>
        <v>-662.09999999999991</v>
      </c>
      <c r="J491" s="319">
        <f t="shared" si="113"/>
        <v>0</v>
      </c>
      <c r="K491" s="319">
        <f t="shared" si="113"/>
        <v>0</v>
      </c>
    </row>
    <row r="492" spans="1:11" ht="51" customHeight="1">
      <c r="A492" s="207"/>
      <c r="B492" s="225" t="s">
        <v>398</v>
      </c>
      <c r="C492" s="153" t="s">
        <v>19</v>
      </c>
      <c r="D492" s="153" t="s">
        <v>16</v>
      </c>
      <c r="E492" s="153" t="s">
        <v>399</v>
      </c>
      <c r="F492" s="153"/>
      <c r="G492" s="318">
        <f>SUM(H492:K492)</f>
        <v>-662.09999999999991</v>
      </c>
      <c r="H492" s="319">
        <f>H493</f>
        <v>0</v>
      </c>
      <c r="I492" s="319">
        <f t="shared" si="113"/>
        <v>-662.09999999999991</v>
      </c>
      <c r="J492" s="319">
        <f t="shared" si="113"/>
        <v>0</v>
      </c>
      <c r="K492" s="319">
        <f t="shared" si="113"/>
        <v>0</v>
      </c>
    </row>
    <row r="493" spans="1:11" ht="261.75" customHeight="1">
      <c r="A493" s="207"/>
      <c r="B493" s="212" t="s">
        <v>487</v>
      </c>
      <c r="C493" s="153" t="s">
        <v>19</v>
      </c>
      <c r="D493" s="153" t="s">
        <v>16</v>
      </c>
      <c r="E493" s="153" t="s">
        <v>526</v>
      </c>
      <c r="F493" s="153"/>
      <c r="G493" s="318">
        <f>H493+I493+J493+K493</f>
        <v>-662.09999999999991</v>
      </c>
      <c r="H493" s="319">
        <f>H494</f>
        <v>0</v>
      </c>
      <c r="I493" s="319">
        <f t="shared" si="113"/>
        <v>-662.09999999999991</v>
      </c>
      <c r="J493" s="319">
        <f t="shared" si="113"/>
        <v>0</v>
      </c>
      <c r="K493" s="319">
        <f t="shared" si="113"/>
        <v>0</v>
      </c>
    </row>
    <row r="494" spans="1:11" ht="12.75" customHeight="1">
      <c r="A494" s="211"/>
      <c r="B494" s="212" t="s">
        <v>71</v>
      </c>
      <c r="C494" s="153" t="s">
        <v>19</v>
      </c>
      <c r="D494" s="153" t="s">
        <v>16</v>
      </c>
      <c r="E494" s="153" t="s">
        <v>526</v>
      </c>
      <c r="F494" s="153" t="s">
        <v>72</v>
      </c>
      <c r="G494" s="318">
        <f>H494+I494+J494+K494</f>
        <v>-662.09999999999991</v>
      </c>
      <c r="H494" s="319">
        <f>H495</f>
        <v>0</v>
      </c>
      <c r="I494" s="319">
        <f t="shared" si="113"/>
        <v>-662.09999999999991</v>
      </c>
      <c r="J494" s="319">
        <f t="shared" si="113"/>
        <v>0</v>
      </c>
      <c r="K494" s="319">
        <f t="shared" si="113"/>
        <v>0</v>
      </c>
    </row>
    <row r="495" spans="1:11" ht="63" customHeight="1">
      <c r="A495" s="211"/>
      <c r="B495" s="212" t="s">
        <v>333</v>
      </c>
      <c r="C495" s="153" t="s">
        <v>19</v>
      </c>
      <c r="D495" s="153" t="s">
        <v>16</v>
      </c>
      <c r="E495" s="153" t="s">
        <v>526</v>
      </c>
      <c r="F495" s="153" t="s">
        <v>80</v>
      </c>
      <c r="G495" s="318">
        <f>H495+I495+J495+K495</f>
        <v>-662.09999999999991</v>
      </c>
      <c r="H495" s="319">
        <f>'приложение 8.5.'!I652</f>
        <v>0</v>
      </c>
      <c r="I495" s="319">
        <f>'приложение 8.5.'!J652</f>
        <v>-662.09999999999991</v>
      </c>
      <c r="J495" s="319">
        <f>'приложение 8.5.'!K652</f>
        <v>0</v>
      </c>
      <c r="K495" s="319">
        <f>'приложение 8.5.'!L652</f>
        <v>0</v>
      </c>
    </row>
    <row r="496" spans="1:11" ht="63" customHeight="1">
      <c r="A496" s="207"/>
      <c r="B496" s="212" t="s">
        <v>386</v>
      </c>
      <c r="C496" s="153" t="s">
        <v>19</v>
      </c>
      <c r="D496" s="153" t="s">
        <v>16</v>
      </c>
      <c r="E496" s="153" t="s">
        <v>387</v>
      </c>
      <c r="F496" s="153"/>
      <c r="G496" s="318">
        <f t="shared" si="106"/>
        <v>-1808.3999999999999</v>
      </c>
      <c r="H496" s="319">
        <f>H502+H505+H508+H511+H497</f>
        <v>-1808.3999999999999</v>
      </c>
      <c r="I496" s="319">
        <f>I502+I505+I508+I511+I497</f>
        <v>0</v>
      </c>
      <c r="J496" s="319">
        <f>J502+J505+J508+J511+J497</f>
        <v>0</v>
      </c>
      <c r="K496" s="319">
        <f>K502+K505+K508+K511+K497</f>
        <v>0</v>
      </c>
    </row>
    <row r="497" spans="1:11" ht="25.5" customHeight="1">
      <c r="A497" s="207"/>
      <c r="B497" s="108" t="s">
        <v>216</v>
      </c>
      <c r="C497" s="153" t="s">
        <v>19</v>
      </c>
      <c r="D497" s="153" t="s">
        <v>16</v>
      </c>
      <c r="E497" s="146" t="s">
        <v>537</v>
      </c>
      <c r="F497" s="153"/>
      <c r="G497" s="318">
        <f t="shared" si="106"/>
        <v>-1808.3999999999999</v>
      </c>
      <c r="H497" s="319">
        <f>H498+H500</f>
        <v>-1808.3999999999999</v>
      </c>
      <c r="I497" s="319">
        <f>I498+I500</f>
        <v>0</v>
      </c>
      <c r="J497" s="319">
        <f>J498+J500</f>
        <v>0</v>
      </c>
      <c r="K497" s="319">
        <f>K498+K500</f>
        <v>0</v>
      </c>
    </row>
    <row r="498" spans="1:11" s="326" customFormat="1" ht="38.25" hidden="1" customHeight="1">
      <c r="A498" s="322"/>
      <c r="B498" s="323" t="s">
        <v>86</v>
      </c>
      <c r="C498" s="324" t="s">
        <v>19</v>
      </c>
      <c r="D498" s="324" t="s">
        <v>14</v>
      </c>
      <c r="E498" s="324" t="s">
        <v>537</v>
      </c>
      <c r="F498" s="325" t="s">
        <v>57</v>
      </c>
      <c r="G498" s="167">
        <f>H498+I498+J498+K498</f>
        <v>0</v>
      </c>
      <c r="H498" s="168">
        <f>H499</f>
        <v>0</v>
      </c>
      <c r="I498" s="168">
        <f>I499</f>
        <v>0</v>
      </c>
      <c r="J498" s="168">
        <f>J499</f>
        <v>0</v>
      </c>
      <c r="K498" s="168">
        <f>K499</f>
        <v>0</v>
      </c>
    </row>
    <row r="499" spans="1:11" s="326" customFormat="1" ht="39.950000000000003" hidden="1" customHeight="1">
      <c r="A499" s="322"/>
      <c r="B499" s="323" t="s">
        <v>111</v>
      </c>
      <c r="C499" s="324" t="s">
        <v>19</v>
      </c>
      <c r="D499" s="324" t="s">
        <v>14</v>
      </c>
      <c r="E499" s="324" t="s">
        <v>537</v>
      </c>
      <c r="F499" s="325" t="s">
        <v>59</v>
      </c>
      <c r="G499" s="167">
        <f>H499+I499+J499+K499</f>
        <v>0</v>
      </c>
      <c r="H499" s="168">
        <f>'приложение 8.5.'!I656</f>
        <v>0</v>
      </c>
      <c r="I499" s="168">
        <f>'приложение 8.5.'!J656</f>
        <v>0</v>
      </c>
      <c r="J499" s="168">
        <f>'приложение 8.5.'!K656</f>
        <v>0</v>
      </c>
      <c r="K499" s="168">
        <f>'приложение 8.5.'!L656</f>
        <v>0</v>
      </c>
    </row>
    <row r="500" spans="1:11" ht="38.25" customHeight="1">
      <c r="A500" s="207"/>
      <c r="B500" s="212" t="s">
        <v>343</v>
      </c>
      <c r="C500" s="153" t="s">
        <v>19</v>
      </c>
      <c r="D500" s="153" t="s">
        <v>16</v>
      </c>
      <c r="E500" s="146" t="s">
        <v>537</v>
      </c>
      <c r="F500" s="153" t="s">
        <v>77</v>
      </c>
      <c r="G500" s="318">
        <f t="shared" si="106"/>
        <v>-1808.3999999999999</v>
      </c>
      <c r="H500" s="319">
        <f>H501</f>
        <v>-1808.3999999999999</v>
      </c>
      <c r="I500" s="319">
        <f>I501</f>
        <v>0</v>
      </c>
      <c r="J500" s="319">
        <f>J501</f>
        <v>0</v>
      </c>
      <c r="K500" s="319">
        <f>K501</f>
        <v>0</v>
      </c>
    </row>
    <row r="501" spans="1:11" ht="12.75" customHeight="1">
      <c r="A501" s="207"/>
      <c r="B501" s="212" t="s">
        <v>35</v>
      </c>
      <c r="C501" s="153" t="s">
        <v>19</v>
      </c>
      <c r="D501" s="153" t="s">
        <v>16</v>
      </c>
      <c r="E501" s="146" t="s">
        <v>537</v>
      </c>
      <c r="F501" s="153" t="s">
        <v>78</v>
      </c>
      <c r="G501" s="318">
        <f t="shared" si="106"/>
        <v>-1808.3999999999999</v>
      </c>
      <c r="H501" s="319">
        <f>'приложение 8.5.'!I660</f>
        <v>-1808.3999999999999</v>
      </c>
      <c r="I501" s="319">
        <f>'приложение 8.5.'!J660</f>
        <v>0</v>
      </c>
      <c r="J501" s="319">
        <f>'приложение 8.5.'!K660</f>
        <v>0</v>
      </c>
      <c r="K501" s="319">
        <f>'приложение 8.5.'!L660</f>
        <v>0</v>
      </c>
    </row>
    <row r="502" spans="1:11" ht="140.25">
      <c r="A502" s="207"/>
      <c r="B502" s="212" t="s">
        <v>486</v>
      </c>
      <c r="C502" s="153" t="s">
        <v>19</v>
      </c>
      <c r="D502" s="153" t="s">
        <v>16</v>
      </c>
      <c r="E502" s="153" t="s">
        <v>388</v>
      </c>
      <c r="F502" s="153"/>
      <c r="G502" s="318">
        <f t="shared" si="106"/>
        <v>0</v>
      </c>
      <c r="H502" s="319">
        <f>H503</f>
        <v>0</v>
      </c>
      <c r="I502" s="319">
        <f t="shared" ref="I502:K503" si="114">I503</f>
        <v>0</v>
      </c>
      <c r="J502" s="319">
        <f t="shared" si="114"/>
        <v>0</v>
      </c>
      <c r="K502" s="319">
        <f t="shared" si="114"/>
        <v>0</v>
      </c>
    </row>
    <row r="503" spans="1:11" ht="38.25">
      <c r="A503" s="207"/>
      <c r="B503" s="212" t="s">
        <v>343</v>
      </c>
      <c r="C503" s="153" t="s">
        <v>19</v>
      </c>
      <c r="D503" s="153" t="s">
        <v>16</v>
      </c>
      <c r="E503" s="153" t="s">
        <v>388</v>
      </c>
      <c r="F503" s="153" t="s">
        <v>77</v>
      </c>
      <c r="G503" s="318">
        <f t="shared" si="106"/>
        <v>0</v>
      </c>
      <c r="H503" s="319">
        <f>H504</f>
        <v>0</v>
      </c>
      <c r="I503" s="319">
        <f t="shared" si="114"/>
        <v>0</v>
      </c>
      <c r="J503" s="319">
        <f t="shared" si="114"/>
        <v>0</v>
      </c>
      <c r="K503" s="319">
        <f t="shared" si="114"/>
        <v>0</v>
      </c>
    </row>
    <row r="504" spans="1:11">
      <c r="A504" s="207"/>
      <c r="B504" s="212" t="s">
        <v>35</v>
      </c>
      <c r="C504" s="153" t="s">
        <v>19</v>
      </c>
      <c r="D504" s="153" t="s">
        <v>16</v>
      </c>
      <c r="E504" s="153" t="s">
        <v>388</v>
      </c>
      <c r="F504" s="153" t="s">
        <v>78</v>
      </c>
      <c r="G504" s="318">
        <f t="shared" si="106"/>
        <v>0</v>
      </c>
      <c r="H504" s="319">
        <f>'приложение 8.5.'!I663</f>
        <v>0</v>
      </c>
      <c r="I504" s="319">
        <f>'приложение 8.5.'!J663</f>
        <v>0</v>
      </c>
      <c r="J504" s="319">
        <f>'приложение 8.5.'!K663</f>
        <v>0</v>
      </c>
      <c r="K504" s="319">
        <f>'приложение 8.5.'!L663</f>
        <v>0</v>
      </c>
    </row>
    <row r="505" spans="1:11" s="222" customFormat="1" ht="165.75">
      <c r="A505" s="226"/>
      <c r="B505" s="217" t="s">
        <v>621</v>
      </c>
      <c r="C505" s="146" t="s">
        <v>19</v>
      </c>
      <c r="D505" s="146" t="s">
        <v>16</v>
      </c>
      <c r="E505" s="146" t="s">
        <v>620</v>
      </c>
      <c r="F505" s="146"/>
      <c r="G505" s="320">
        <f>SUM(H505:K505)</f>
        <v>0</v>
      </c>
      <c r="H505" s="321">
        <f t="shared" ref="H505:K506" si="115">H506</f>
        <v>0</v>
      </c>
      <c r="I505" s="321">
        <f t="shared" si="115"/>
        <v>0</v>
      </c>
      <c r="J505" s="321">
        <f t="shared" si="115"/>
        <v>0</v>
      </c>
      <c r="K505" s="321">
        <f t="shared" si="115"/>
        <v>0</v>
      </c>
    </row>
    <row r="506" spans="1:11" s="222" customFormat="1" ht="38.25">
      <c r="A506" s="226"/>
      <c r="B506" s="217" t="s">
        <v>343</v>
      </c>
      <c r="C506" s="146" t="s">
        <v>19</v>
      </c>
      <c r="D506" s="146" t="s">
        <v>16</v>
      </c>
      <c r="E506" s="146" t="s">
        <v>620</v>
      </c>
      <c r="F506" s="146" t="s">
        <v>77</v>
      </c>
      <c r="G506" s="320">
        <f>H506+I506+J506+K506</f>
        <v>0</v>
      </c>
      <c r="H506" s="321">
        <f t="shared" si="115"/>
        <v>0</v>
      </c>
      <c r="I506" s="321">
        <f t="shared" si="115"/>
        <v>0</v>
      </c>
      <c r="J506" s="321">
        <f t="shared" si="115"/>
        <v>0</v>
      </c>
      <c r="K506" s="321">
        <f t="shared" si="115"/>
        <v>0</v>
      </c>
    </row>
    <row r="507" spans="1:11" s="222" customFormat="1">
      <c r="A507" s="226"/>
      <c r="B507" s="217" t="s">
        <v>35</v>
      </c>
      <c r="C507" s="146" t="s">
        <v>19</v>
      </c>
      <c r="D507" s="146" t="s">
        <v>16</v>
      </c>
      <c r="E507" s="146" t="s">
        <v>620</v>
      </c>
      <c r="F507" s="146" t="s">
        <v>78</v>
      </c>
      <c r="G507" s="320">
        <f>H507+I507+J507+K507</f>
        <v>0</v>
      </c>
      <c r="H507" s="321">
        <f>'приложение 8.5.'!I667</f>
        <v>0</v>
      </c>
      <c r="I507" s="321">
        <f>'приложение 8.5.'!J667</f>
        <v>0</v>
      </c>
      <c r="J507" s="321">
        <f>'приложение 8.5.'!K667</f>
        <v>0</v>
      </c>
      <c r="K507" s="321">
        <f>'приложение 8.5.'!L667</f>
        <v>0</v>
      </c>
    </row>
    <row r="508" spans="1:11" ht="280.5">
      <c r="A508" s="207"/>
      <c r="B508" s="212" t="s">
        <v>628</v>
      </c>
      <c r="C508" s="153" t="s">
        <v>19</v>
      </c>
      <c r="D508" s="153" t="s">
        <v>16</v>
      </c>
      <c r="E508" s="153" t="s">
        <v>389</v>
      </c>
      <c r="F508" s="153"/>
      <c r="G508" s="318">
        <f t="shared" si="106"/>
        <v>0</v>
      </c>
      <c r="H508" s="319">
        <f>H509</f>
        <v>0</v>
      </c>
      <c r="I508" s="319">
        <f t="shared" ref="I508:K509" si="116">I509</f>
        <v>0</v>
      </c>
      <c r="J508" s="319">
        <f t="shared" si="116"/>
        <v>0</v>
      </c>
      <c r="K508" s="319">
        <f t="shared" si="116"/>
        <v>0</v>
      </c>
    </row>
    <row r="509" spans="1:11" ht="38.25">
      <c r="A509" s="207"/>
      <c r="B509" s="212" t="s">
        <v>343</v>
      </c>
      <c r="C509" s="153" t="s">
        <v>19</v>
      </c>
      <c r="D509" s="153" t="s">
        <v>16</v>
      </c>
      <c r="E509" s="153" t="s">
        <v>389</v>
      </c>
      <c r="F509" s="153" t="s">
        <v>77</v>
      </c>
      <c r="G509" s="318">
        <f t="shared" si="106"/>
        <v>0</v>
      </c>
      <c r="H509" s="319">
        <f>H510</f>
        <v>0</v>
      </c>
      <c r="I509" s="319">
        <f t="shared" si="116"/>
        <v>0</v>
      </c>
      <c r="J509" s="319">
        <f t="shared" si="116"/>
        <v>0</v>
      </c>
      <c r="K509" s="319">
        <f t="shared" si="116"/>
        <v>0</v>
      </c>
    </row>
    <row r="510" spans="1:11">
      <c r="A510" s="207"/>
      <c r="B510" s="212" t="s">
        <v>35</v>
      </c>
      <c r="C510" s="153" t="s">
        <v>19</v>
      </c>
      <c r="D510" s="153" t="s">
        <v>16</v>
      </c>
      <c r="E510" s="153" t="s">
        <v>389</v>
      </c>
      <c r="F510" s="153" t="s">
        <v>78</v>
      </c>
      <c r="G510" s="318">
        <f t="shared" si="106"/>
        <v>0</v>
      </c>
      <c r="H510" s="319">
        <f>'приложение 8.5.'!I671</f>
        <v>0</v>
      </c>
      <c r="I510" s="319">
        <f>'приложение 8.5.'!J671</f>
        <v>0</v>
      </c>
      <c r="J510" s="319">
        <f>'приложение 8.5.'!K671</f>
        <v>0</v>
      </c>
      <c r="K510" s="319">
        <f>'приложение 8.5.'!L671</f>
        <v>0</v>
      </c>
    </row>
    <row r="511" spans="1:11" ht="306">
      <c r="A511" s="207"/>
      <c r="B511" s="212" t="s">
        <v>627</v>
      </c>
      <c r="C511" s="153" t="s">
        <v>19</v>
      </c>
      <c r="D511" s="153" t="s">
        <v>16</v>
      </c>
      <c r="E511" s="153" t="s">
        <v>390</v>
      </c>
      <c r="F511" s="153"/>
      <c r="G511" s="318">
        <f t="shared" si="106"/>
        <v>0</v>
      </c>
      <c r="H511" s="319">
        <f>H512</f>
        <v>0</v>
      </c>
      <c r="I511" s="319">
        <f t="shared" ref="I511:K512" si="117">I512</f>
        <v>0</v>
      </c>
      <c r="J511" s="319">
        <f t="shared" si="117"/>
        <v>0</v>
      </c>
      <c r="K511" s="319">
        <f t="shared" si="117"/>
        <v>0</v>
      </c>
    </row>
    <row r="512" spans="1:11" ht="38.25">
      <c r="A512" s="207"/>
      <c r="B512" s="212" t="s">
        <v>343</v>
      </c>
      <c r="C512" s="153" t="s">
        <v>19</v>
      </c>
      <c r="D512" s="153" t="s">
        <v>16</v>
      </c>
      <c r="E512" s="153" t="s">
        <v>390</v>
      </c>
      <c r="F512" s="153" t="s">
        <v>77</v>
      </c>
      <c r="G512" s="318">
        <f t="shared" si="106"/>
        <v>0</v>
      </c>
      <c r="H512" s="319">
        <f>H513</f>
        <v>0</v>
      </c>
      <c r="I512" s="319">
        <f t="shared" si="117"/>
        <v>0</v>
      </c>
      <c r="J512" s="319">
        <f t="shared" si="117"/>
        <v>0</v>
      </c>
      <c r="K512" s="319">
        <f t="shared" si="117"/>
        <v>0</v>
      </c>
    </row>
    <row r="513" spans="1:11">
      <c r="A513" s="207"/>
      <c r="B513" s="212" t="s">
        <v>35</v>
      </c>
      <c r="C513" s="153" t="s">
        <v>19</v>
      </c>
      <c r="D513" s="153" t="s">
        <v>16</v>
      </c>
      <c r="E513" s="153" t="s">
        <v>390</v>
      </c>
      <c r="F513" s="153" t="s">
        <v>78</v>
      </c>
      <c r="G513" s="318">
        <f t="shared" si="106"/>
        <v>0</v>
      </c>
      <c r="H513" s="319">
        <f>'приложение 8.5.'!I675</f>
        <v>0</v>
      </c>
      <c r="I513" s="319">
        <f>'приложение 8.5.'!J675</f>
        <v>0</v>
      </c>
      <c r="J513" s="319">
        <f>'приложение 8.5.'!K675</f>
        <v>0</v>
      </c>
      <c r="K513" s="319">
        <f>'приложение 8.5.'!L675</f>
        <v>0</v>
      </c>
    </row>
    <row r="514" spans="1:11" ht="12.75" customHeight="1">
      <c r="A514" s="207"/>
      <c r="B514" s="208" t="s">
        <v>37</v>
      </c>
      <c r="C514" s="209" t="s">
        <v>19</v>
      </c>
      <c r="D514" s="209" t="s">
        <v>17</v>
      </c>
      <c r="E514" s="209"/>
      <c r="F514" s="209"/>
      <c r="G514" s="318">
        <f>SUM(H514:K514)</f>
        <v>1024.5999999999999</v>
      </c>
      <c r="H514" s="318">
        <f>H515+H533</f>
        <v>1024.5999999999999</v>
      </c>
      <c r="I514" s="318">
        <f>I515+I533</f>
        <v>0</v>
      </c>
      <c r="J514" s="318">
        <f>J515+J533</f>
        <v>0</v>
      </c>
      <c r="K514" s="318">
        <f>K515+K533</f>
        <v>0</v>
      </c>
    </row>
    <row r="515" spans="1:11" ht="51" customHeight="1">
      <c r="A515" s="207"/>
      <c r="B515" s="212" t="s">
        <v>365</v>
      </c>
      <c r="C515" s="153" t="s">
        <v>19</v>
      </c>
      <c r="D515" s="153" t="s">
        <v>17</v>
      </c>
      <c r="E515" s="153" t="s">
        <v>366</v>
      </c>
      <c r="F515" s="153"/>
      <c r="G515" s="318">
        <f t="shared" ref="G515:G548" si="118">H515+I515+J515+K515</f>
        <v>1808.3999999999999</v>
      </c>
      <c r="H515" s="319">
        <f>H516</f>
        <v>1808.3999999999999</v>
      </c>
      <c r="I515" s="319">
        <f>I516</f>
        <v>0</v>
      </c>
      <c r="J515" s="319">
        <f>J516</f>
        <v>0</v>
      </c>
      <c r="K515" s="319">
        <f>K516</f>
        <v>0</v>
      </c>
    </row>
    <row r="516" spans="1:11" ht="25.5" customHeight="1">
      <c r="A516" s="207"/>
      <c r="B516" s="212" t="s">
        <v>391</v>
      </c>
      <c r="C516" s="153" t="s">
        <v>19</v>
      </c>
      <c r="D516" s="153" t="s">
        <v>17</v>
      </c>
      <c r="E516" s="153" t="s">
        <v>456</v>
      </c>
      <c r="F516" s="153"/>
      <c r="G516" s="318">
        <f t="shared" si="118"/>
        <v>1808.3999999999999</v>
      </c>
      <c r="H516" s="319">
        <f>H517+H522+H527+H530</f>
        <v>1808.3999999999999</v>
      </c>
      <c r="I516" s="319">
        <f>I517+I522+I527+I530</f>
        <v>0</v>
      </c>
      <c r="J516" s="319">
        <f>J517+J522+J527+J530</f>
        <v>0</v>
      </c>
      <c r="K516" s="319">
        <f>K517+K522+K527+K530</f>
        <v>0</v>
      </c>
    </row>
    <row r="517" spans="1:11" ht="25.5" customHeight="1">
      <c r="A517" s="207"/>
      <c r="B517" s="108" t="s">
        <v>216</v>
      </c>
      <c r="C517" s="153" t="s">
        <v>19</v>
      </c>
      <c r="D517" s="153" t="s">
        <v>17</v>
      </c>
      <c r="E517" s="153" t="s">
        <v>568</v>
      </c>
      <c r="F517" s="153"/>
      <c r="G517" s="318">
        <f t="shared" si="118"/>
        <v>1808.3999999999999</v>
      </c>
      <c r="H517" s="319">
        <f>H518+H520</f>
        <v>1808.3999999999999</v>
      </c>
      <c r="I517" s="319">
        <f>I518+I520</f>
        <v>0</v>
      </c>
      <c r="J517" s="319">
        <f>J518+J520</f>
        <v>0</v>
      </c>
      <c r="K517" s="319">
        <f>K518+K520</f>
        <v>0</v>
      </c>
    </row>
    <row r="518" spans="1:11" ht="38.25" customHeight="1">
      <c r="A518" s="211"/>
      <c r="B518" s="108" t="s">
        <v>86</v>
      </c>
      <c r="C518" s="153" t="s">
        <v>19</v>
      </c>
      <c r="D518" s="153" t="s">
        <v>17</v>
      </c>
      <c r="E518" s="153" t="s">
        <v>568</v>
      </c>
      <c r="F518" s="153" t="s">
        <v>57</v>
      </c>
      <c r="G518" s="318">
        <f t="shared" si="118"/>
        <v>0</v>
      </c>
      <c r="H518" s="319">
        <f>H519</f>
        <v>0</v>
      </c>
      <c r="I518" s="319">
        <f>I519</f>
        <v>0</v>
      </c>
      <c r="J518" s="319">
        <f>J519</f>
        <v>0</v>
      </c>
      <c r="K518" s="319">
        <f>K519</f>
        <v>0</v>
      </c>
    </row>
    <row r="519" spans="1:11" ht="38.25" customHeight="1">
      <c r="A519" s="211"/>
      <c r="B519" s="212" t="s">
        <v>111</v>
      </c>
      <c r="C519" s="153" t="s">
        <v>19</v>
      </c>
      <c r="D519" s="153" t="s">
        <v>17</v>
      </c>
      <c r="E519" s="153" t="s">
        <v>568</v>
      </c>
      <c r="F519" s="153" t="s">
        <v>59</v>
      </c>
      <c r="G519" s="318">
        <f t="shared" si="118"/>
        <v>0</v>
      </c>
      <c r="H519" s="319">
        <f>'приложение 8.5.'!I682</f>
        <v>0</v>
      </c>
      <c r="I519" s="319">
        <f>'приложение 8.5.'!J682</f>
        <v>0</v>
      </c>
      <c r="J519" s="319">
        <f>'приложение 8.5.'!K682</f>
        <v>0</v>
      </c>
      <c r="K519" s="319">
        <f>'приложение 8.5.'!L682</f>
        <v>0</v>
      </c>
    </row>
    <row r="520" spans="1:11" ht="38.25" customHeight="1">
      <c r="A520" s="207"/>
      <c r="B520" s="212" t="s">
        <v>343</v>
      </c>
      <c r="C520" s="153" t="s">
        <v>19</v>
      </c>
      <c r="D520" s="153" t="s">
        <v>17</v>
      </c>
      <c r="E520" s="153" t="s">
        <v>568</v>
      </c>
      <c r="F520" s="153" t="s">
        <v>77</v>
      </c>
      <c r="G520" s="318">
        <f t="shared" si="118"/>
        <v>1808.3999999999999</v>
      </c>
      <c r="H520" s="319">
        <f>H521</f>
        <v>1808.3999999999999</v>
      </c>
      <c r="I520" s="319">
        <f>I521</f>
        <v>0</v>
      </c>
      <c r="J520" s="319">
        <f>J521</f>
        <v>0</v>
      </c>
      <c r="K520" s="319">
        <f>K521</f>
        <v>0</v>
      </c>
    </row>
    <row r="521" spans="1:11" ht="12.75" customHeight="1">
      <c r="A521" s="207"/>
      <c r="B521" s="212" t="s">
        <v>35</v>
      </c>
      <c r="C521" s="153" t="s">
        <v>19</v>
      </c>
      <c r="D521" s="153" t="s">
        <v>17</v>
      </c>
      <c r="E521" s="153" t="s">
        <v>568</v>
      </c>
      <c r="F521" s="153" t="s">
        <v>78</v>
      </c>
      <c r="G521" s="318">
        <f t="shared" si="118"/>
        <v>1808.3999999999999</v>
      </c>
      <c r="H521" s="319">
        <f>'приложение 8.5.'!I685</f>
        <v>1808.3999999999999</v>
      </c>
      <c r="I521" s="319">
        <f>'приложение 8.5.'!J685</f>
        <v>0</v>
      </c>
      <c r="J521" s="319">
        <f>'приложение 8.5.'!K685</f>
        <v>0</v>
      </c>
      <c r="K521" s="319">
        <f>'приложение 8.5.'!L685</f>
        <v>0</v>
      </c>
    </row>
    <row r="522" spans="1:11" s="222" customFormat="1" ht="38.25" hidden="1">
      <c r="A522" s="226"/>
      <c r="B522" s="217" t="s">
        <v>700</v>
      </c>
      <c r="C522" s="146" t="s">
        <v>19</v>
      </c>
      <c r="D522" s="146" t="s">
        <v>17</v>
      </c>
      <c r="E522" s="146" t="s">
        <v>701</v>
      </c>
      <c r="F522" s="146"/>
      <c r="G522" s="320">
        <f>J522</f>
        <v>0</v>
      </c>
      <c r="H522" s="320">
        <f>H523</f>
        <v>0</v>
      </c>
      <c r="I522" s="320">
        <f>I523</f>
        <v>0</v>
      </c>
      <c r="J522" s="321">
        <f>J523+J525</f>
        <v>0</v>
      </c>
      <c r="K522" s="320">
        <f>K523</f>
        <v>0</v>
      </c>
    </row>
    <row r="523" spans="1:11" s="222" customFormat="1" ht="47.25" hidden="1" customHeight="1">
      <c r="A523" s="220"/>
      <c r="B523" s="217" t="s">
        <v>86</v>
      </c>
      <c r="C523" s="146" t="s">
        <v>19</v>
      </c>
      <c r="D523" s="146" t="s">
        <v>17</v>
      </c>
      <c r="E523" s="146" t="s">
        <v>701</v>
      </c>
      <c r="F523" s="146" t="s">
        <v>57</v>
      </c>
      <c r="G523" s="320">
        <f>H523+I523+J523+K523</f>
        <v>0</v>
      </c>
      <c r="H523" s="321">
        <f>H524</f>
        <v>0</v>
      </c>
      <c r="I523" s="321">
        <f>I524</f>
        <v>0</v>
      </c>
      <c r="J523" s="321">
        <f>J524</f>
        <v>0</v>
      </c>
      <c r="K523" s="321">
        <f>K524</f>
        <v>0</v>
      </c>
    </row>
    <row r="524" spans="1:11" s="222" customFormat="1" ht="38.25" hidden="1">
      <c r="A524" s="220"/>
      <c r="B524" s="217" t="s">
        <v>111</v>
      </c>
      <c r="C524" s="146" t="s">
        <v>19</v>
      </c>
      <c r="D524" s="146" t="s">
        <v>17</v>
      </c>
      <c r="E524" s="146" t="s">
        <v>701</v>
      </c>
      <c r="F524" s="146" t="s">
        <v>59</v>
      </c>
      <c r="G524" s="320">
        <f>H524+I524+J524+K524</f>
        <v>0</v>
      </c>
      <c r="H524" s="321">
        <f>0+'приложение 8.5.'!I689</f>
        <v>0</v>
      </c>
      <c r="I524" s="321">
        <f>0+'приложение 8.5.'!J689</f>
        <v>0</v>
      </c>
      <c r="J524" s="321">
        <f>0+'приложение 8.5.'!K689</f>
        <v>0</v>
      </c>
      <c r="K524" s="321">
        <f>0+'приложение 8.5.'!L689</f>
        <v>0</v>
      </c>
    </row>
    <row r="525" spans="1:11" s="222" customFormat="1" ht="38.25" hidden="1">
      <c r="A525" s="226"/>
      <c r="B525" s="217" t="s">
        <v>343</v>
      </c>
      <c r="C525" s="146" t="s">
        <v>19</v>
      </c>
      <c r="D525" s="146" t="s">
        <v>17</v>
      </c>
      <c r="E525" s="146" t="s">
        <v>701</v>
      </c>
      <c r="F525" s="146" t="s">
        <v>77</v>
      </c>
      <c r="G525" s="320">
        <f>H525+I525+J525+K525</f>
        <v>0</v>
      </c>
      <c r="H525" s="321">
        <f>H526</f>
        <v>0</v>
      </c>
      <c r="I525" s="321">
        <f>I526</f>
        <v>0</v>
      </c>
      <c r="J525" s="321">
        <f>J526</f>
        <v>0</v>
      </c>
      <c r="K525" s="321">
        <f>K526</f>
        <v>0</v>
      </c>
    </row>
    <row r="526" spans="1:11" s="222" customFormat="1" hidden="1">
      <c r="A526" s="226"/>
      <c r="B526" s="217" t="s">
        <v>35</v>
      </c>
      <c r="C526" s="146" t="s">
        <v>19</v>
      </c>
      <c r="D526" s="146" t="s">
        <v>17</v>
      </c>
      <c r="E526" s="146" t="s">
        <v>701</v>
      </c>
      <c r="F526" s="146" t="s">
        <v>78</v>
      </c>
      <c r="G526" s="320">
        <f>H526+I526+J526+K526</f>
        <v>0</v>
      </c>
      <c r="H526" s="321">
        <f>0+'приложение 8.5.'!I692</f>
        <v>0</v>
      </c>
      <c r="I526" s="321">
        <f>0+'приложение 8.5.'!J692</f>
        <v>0</v>
      </c>
      <c r="J526" s="321">
        <f>0+'приложение 8.5.'!K692</f>
        <v>0</v>
      </c>
      <c r="K526" s="321">
        <f>0+'приложение 8.5.'!L692</f>
        <v>0</v>
      </c>
    </row>
    <row r="527" spans="1:11" ht="287.25" hidden="1" customHeight="1">
      <c r="A527" s="207"/>
      <c r="B527" s="212" t="s">
        <v>488</v>
      </c>
      <c r="C527" s="153" t="s">
        <v>19</v>
      </c>
      <c r="D527" s="153" t="s">
        <v>17</v>
      </c>
      <c r="E527" s="153" t="s">
        <v>393</v>
      </c>
      <c r="F527" s="153"/>
      <c r="G527" s="318">
        <f t="shared" si="118"/>
        <v>0</v>
      </c>
      <c r="H527" s="319">
        <f>H528</f>
        <v>0</v>
      </c>
      <c r="I527" s="319">
        <f t="shared" ref="I527:K528" si="119">I528</f>
        <v>0</v>
      </c>
      <c r="J527" s="319">
        <f t="shared" si="119"/>
        <v>0</v>
      </c>
      <c r="K527" s="319">
        <f t="shared" si="119"/>
        <v>0</v>
      </c>
    </row>
    <row r="528" spans="1:11" ht="38.25" hidden="1" customHeight="1">
      <c r="A528" s="207"/>
      <c r="B528" s="212" t="s">
        <v>343</v>
      </c>
      <c r="C528" s="153" t="s">
        <v>19</v>
      </c>
      <c r="D528" s="153" t="s">
        <v>17</v>
      </c>
      <c r="E528" s="153" t="s">
        <v>393</v>
      </c>
      <c r="F528" s="153" t="s">
        <v>77</v>
      </c>
      <c r="G528" s="318">
        <f t="shared" si="118"/>
        <v>0</v>
      </c>
      <c r="H528" s="319">
        <f>H529</f>
        <v>0</v>
      </c>
      <c r="I528" s="319">
        <f t="shared" si="119"/>
        <v>0</v>
      </c>
      <c r="J528" s="319">
        <f t="shared" si="119"/>
        <v>0</v>
      </c>
      <c r="K528" s="319">
        <f t="shared" si="119"/>
        <v>0</v>
      </c>
    </row>
    <row r="529" spans="1:15" ht="12.75" hidden="1" customHeight="1">
      <c r="A529" s="207"/>
      <c r="B529" s="212" t="s">
        <v>35</v>
      </c>
      <c r="C529" s="153" t="s">
        <v>19</v>
      </c>
      <c r="D529" s="153" t="s">
        <v>17</v>
      </c>
      <c r="E529" s="153" t="s">
        <v>393</v>
      </c>
      <c r="F529" s="153" t="s">
        <v>78</v>
      </c>
      <c r="G529" s="318">
        <f t="shared" si="118"/>
        <v>0</v>
      </c>
      <c r="H529" s="319">
        <f>'приложение 8.5.'!I696</f>
        <v>0</v>
      </c>
      <c r="I529" s="319">
        <f>'приложение 8.5.'!J696</f>
        <v>0</v>
      </c>
      <c r="J529" s="319">
        <f>'приложение 8.5.'!K696</f>
        <v>0</v>
      </c>
      <c r="K529" s="319">
        <f>'приложение 8.5.'!L696</f>
        <v>0</v>
      </c>
    </row>
    <row r="530" spans="1:15" ht="313.5" hidden="1" customHeight="1">
      <c r="A530" s="207"/>
      <c r="B530" s="212" t="s">
        <v>489</v>
      </c>
      <c r="C530" s="153" t="s">
        <v>19</v>
      </c>
      <c r="D530" s="153" t="s">
        <v>17</v>
      </c>
      <c r="E530" s="153" t="s">
        <v>394</v>
      </c>
      <c r="F530" s="153"/>
      <c r="G530" s="318">
        <f t="shared" si="118"/>
        <v>0</v>
      </c>
      <c r="H530" s="319">
        <f>H531</f>
        <v>0</v>
      </c>
      <c r="I530" s="319">
        <f t="shared" ref="I530:K531" si="120">I531</f>
        <v>0</v>
      </c>
      <c r="J530" s="319">
        <f t="shared" si="120"/>
        <v>0</v>
      </c>
      <c r="K530" s="319">
        <f t="shared" si="120"/>
        <v>0</v>
      </c>
    </row>
    <row r="531" spans="1:15" ht="38.25" hidden="1" customHeight="1">
      <c r="A531" s="207"/>
      <c r="B531" s="212" t="s">
        <v>343</v>
      </c>
      <c r="C531" s="153" t="s">
        <v>19</v>
      </c>
      <c r="D531" s="153" t="s">
        <v>17</v>
      </c>
      <c r="E531" s="153" t="s">
        <v>394</v>
      </c>
      <c r="F531" s="153" t="s">
        <v>77</v>
      </c>
      <c r="G531" s="318">
        <f t="shared" si="118"/>
        <v>0</v>
      </c>
      <c r="H531" s="319">
        <f>H532</f>
        <v>0</v>
      </c>
      <c r="I531" s="319">
        <f t="shared" si="120"/>
        <v>0</v>
      </c>
      <c r="J531" s="319">
        <f t="shared" si="120"/>
        <v>0</v>
      </c>
      <c r="K531" s="319">
        <f t="shared" si="120"/>
        <v>0</v>
      </c>
    </row>
    <row r="532" spans="1:15" ht="12.75" hidden="1" customHeight="1">
      <c r="A532" s="207"/>
      <c r="B532" s="212" t="s">
        <v>35</v>
      </c>
      <c r="C532" s="153" t="s">
        <v>19</v>
      </c>
      <c r="D532" s="153" t="s">
        <v>17</v>
      </c>
      <c r="E532" s="153" t="s">
        <v>394</v>
      </c>
      <c r="F532" s="153" t="s">
        <v>78</v>
      </c>
      <c r="G532" s="318">
        <f t="shared" si="118"/>
        <v>0</v>
      </c>
      <c r="H532" s="319">
        <f>'приложение 8.5.'!I700</f>
        <v>0</v>
      </c>
      <c r="I532" s="319">
        <f>'приложение 8.5.'!J700</f>
        <v>0</v>
      </c>
      <c r="J532" s="319">
        <f>'приложение 8.5.'!K700</f>
        <v>0</v>
      </c>
      <c r="K532" s="319">
        <f>'приложение 8.5.'!L700</f>
        <v>0</v>
      </c>
    </row>
    <row r="533" spans="1:15" ht="63.75" customHeight="1">
      <c r="A533" s="207"/>
      <c r="B533" s="212" t="s">
        <v>351</v>
      </c>
      <c r="C533" s="153" t="s">
        <v>19</v>
      </c>
      <c r="D533" s="153" t="s">
        <v>17</v>
      </c>
      <c r="E533" s="153" t="s">
        <v>352</v>
      </c>
      <c r="F533" s="153"/>
      <c r="G533" s="318">
        <f t="shared" si="118"/>
        <v>-783.8</v>
      </c>
      <c r="H533" s="319">
        <f>H534+H543+H546</f>
        <v>-783.8</v>
      </c>
      <c r="I533" s="319">
        <f>I534+I543+I546</f>
        <v>0</v>
      </c>
      <c r="J533" s="319">
        <f>J534+J543+J546</f>
        <v>0</v>
      </c>
      <c r="K533" s="319">
        <f>K534+K543+K546</f>
        <v>0</v>
      </c>
    </row>
    <row r="534" spans="1:15" ht="63.75" customHeight="1">
      <c r="A534" s="207"/>
      <c r="B534" s="212" t="s">
        <v>353</v>
      </c>
      <c r="C534" s="153" t="s">
        <v>19</v>
      </c>
      <c r="D534" s="153" t="s">
        <v>17</v>
      </c>
      <c r="E534" s="153" t="s">
        <v>354</v>
      </c>
      <c r="F534" s="153"/>
      <c r="G534" s="318">
        <f t="shared" si="118"/>
        <v>-783.8</v>
      </c>
      <c r="H534" s="319">
        <f>H535+H540</f>
        <v>-783.8</v>
      </c>
      <c r="I534" s="319">
        <f>I535+I540</f>
        <v>0</v>
      </c>
      <c r="J534" s="319">
        <f>J535+J540</f>
        <v>0</v>
      </c>
      <c r="K534" s="319">
        <f>K535+K540</f>
        <v>0</v>
      </c>
    </row>
    <row r="535" spans="1:15" ht="25.5" customHeight="1">
      <c r="A535" s="207"/>
      <c r="B535" s="108" t="s">
        <v>216</v>
      </c>
      <c r="C535" s="153" t="s">
        <v>19</v>
      </c>
      <c r="D535" s="153" t="s">
        <v>17</v>
      </c>
      <c r="E535" s="153" t="s">
        <v>561</v>
      </c>
      <c r="F535" s="153"/>
      <c r="G535" s="318">
        <f t="shared" si="118"/>
        <v>-783.8</v>
      </c>
      <c r="H535" s="319">
        <f>H536+H538</f>
        <v>-783.8</v>
      </c>
      <c r="I535" s="319">
        <f t="shared" ref="I535:K535" si="121">I536+I538</f>
        <v>0</v>
      </c>
      <c r="J535" s="319">
        <f t="shared" si="121"/>
        <v>0</v>
      </c>
      <c r="K535" s="319">
        <f t="shared" si="121"/>
        <v>0</v>
      </c>
    </row>
    <row r="536" spans="1:15" ht="38.25" customHeight="1">
      <c r="A536" s="211"/>
      <c r="B536" s="108" t="s">
        <v>86</v>
      </c>
      <c r="C536" s="153" t="s">
        <v>19</v>
      </c>
      <c r="D536" s="153" t="s">
        <v>17</v>
      </c>
      <c r="E536" s="153" t="s">
        <v>561</v>
      </c>
      <c r="F536" s="153" t="s">
        <v>57</v>
      </c>
      <c r="G536" s="318">
        <f t="shared" si="118"/>
        <v>-858.8</v>
      </c>
      <c r="H536" s="319">
        <f>H537</f>
        <v>-858.8</v>
      </c>
      <c r="I536" s="319">
        <f t="shared" ref="I536:K536" si="122">I537</f>
        <v>0</v>
      </c>
      <c r="J536" s="319">
        <f t="shared" si="122"/>
        <v>0</v>
      </c>
      <c r="K536" s="319">
        <f t="shared" si="122"/>
        <v>0</v>
      </c>
    </row>
    <row r="537" spans="1:15" ht="38.25" customHeight="1">
      <c r="A537" s="211"/>
      <c r="B537" s="212" t="s">
        <v>111</v>
      </c>
      <c r="C537" s="153" t="s">
        <v>19</v>
      </c>
      <c r="D537" s="153" t="s">
        <v>17</v>
      </c>
      <c r="E537" s="153" t="s">
        <v>561</v>
      </c>
      <c r="F537" s="153" t="s">
        <v>59</v>
      </c>
      <c r="G537" s="318">
        <f t="shared" si="118"/>
        <v>-858.8</v>
      </c>
      <c r="H537" s="319">
        <f>'приложение 8.5.'!I706</f>
        <v>-858.8</v>
      </c>
      <c r="I537" s="319">
        <f>'приложение 8.5.'!J706</f>
        <v>0</v>
      </c>
      <c r="J537" s="319">
        <f>'приложение 8.5.'!K706</f>
        <v>0</v>
      </c>
      <c r="K537" s="319">
        <f>'приложение 8.5.'!L706</f>
        <v>0</v>
      </c>
    </row>
    <row r="538" spans="1:15" s="222" customFormat="1">
      <c r="A538" s="220"/>
      <c r="B538" s="217" t="s">
        <v>71</v>
      </c>
      <c r="C538" s="146" t="s">
        <v>19</v>
      </c>
      <c r="D538" s="146" t="s">
        <v>17</v>
      </c>
      <c r="E538" s="146" t="s">
        <v>561</v>
      </c>
      <c r="F538" s="146" t="s">
        <v>72</v>
      </c>
      <c r="G538" s="320">
        <f t="shared" ref="G538:G539" si="123">H538+I538+J538+K538</f>
        <v>75</v>
      </c>
      <c r="H538" s="321">
        <f>H539</f>
        <v>75</v>
      </c>
      <c r="I538" s="321">
        <f>I539</f>
        <v>0</v>
      </c>
      <c r="J538" s="321">
        <f>J539</f>
        <v>0</v>
      </c>
      <c r="K538" s="321">
        <f>K539</f>
        <v>0</v>
      </c>
    </row>
    <row r="539" spans="1:15" s="221" customFormat="1" ht="76.5">
      <c r="A539" s="220"/>
      <c r="B539" s="217" t="s">
        <v>333</v>
      </c>
      <c r="C539" s="146" t="s">
        <v>19</v>
      </c>
      <c r="D539" s="146" t="s">
        <v>17</v>
      </c>
      <c r="E539" s="146" t="s">
        <v>561</v>
      </c>
      <c r="F539" s="146" t="s">
        <v>80</v>
      </c>
      <c r="G539" s="320">
        <f t="shared" si="123"/>
        <v>75</v>
      </c>
      <c r="H539" s="321">
        <f>'приложение 8.5.'!I709</f>
        <v>75</v>
      </c>
      <c r="I539" s="321">
        <v>0</v>
      </c>
      <c r="J539" s="321"/>
      <c r="K539" s="321">
        <v>0</v>
      </c>
    </row>
    <row r="540" spans="1:15" s="29" customFormat="1" ht="38.25" hidden="1">
      <c r="A540" s="69"/>
      <c r="B540" s="217" t="s">
        <v>700</v>
      </c>
      <c r="C540" s="15" t="s">
        <v>19</v>
      </c>
      <c r="D540" s="15" t="s">
        <v>17</v>
      </c>
      <c r="E540" s="15" t="s">
        <v>702</v>
      </c>
      <c r="F540" s="15"/>
      <c r="G540" s="159">
        <f t="shared" ref="G540:G545" si="124">H540+I540+J540+K540</f>
        <v>0</v>
      </c>
      <c r="H540" s="160">
        <f t="shared" ref="H540:K541" si="125">H541</f>
        <v>0</v>
      </c>
      <c r="I540" s="160">
        <f t="shared" si="125"/>
        <v>0</v>
      </c>
      <c r="J540" s="160">
        <f t="shared" si="125"/>
        <v>0</v>
      </c>
      <c r="K540" s="160">
        <f t="shared" si="125"/>
        <v>0</v>
      </c>
      <c r="M540" s="310"/>
      <c r="N540" s="310"/>
      <c r="O540" s="310"/>
    </row>
    <row r="541" spans="1:15" s="29" customFormat="1" ht="38.25" hidden="1">
      <c r="A541" s="67"/>
      <c r="B541" s="1" t="s">
        <v>86</v>
      </c>
      <c r="C541" s="15" t="s">
        <v>19</v>
      </c>
      <c r="D541" s="15" t="s">
        <v>17</v>
      </c>
      <c r="E541" s="15" t="s">
        <v>702</v>
      </c>
      <c r="F541" s="15" t="s">
        <v>57</v>
      </c>
      <c r="G541" s="159">
        <f t="shared" si="124"/>
        <v>0</v>
      </c>
      <c r="H541" s="160">
        <f t="shared" si="125"/>
        <v>0</v>
      </c>
      <c r="I541" s="160">
        <f t="shared" si="125"/>
        <v>0</v>
      </c>
      <c r="J541" s="160">
        <f t="shared" si="125"/>
        <v>0</v>
      </c>
      <c r="K541" s="160">
        <f t="shared" si="125"/>
        <v>0</v>
      </c>
      <c r="M541" s="310"/>
      <c r="N541" s="310"/>
      <c r="O541" s="310"/>
    </row>
    <row r="542" spans="1:15" s="29" customFormat="1" ht="42.75" hidden="1" customHeight="1">
      <c r="A542" s="67"/>
      <c r="B542" s="13" t="s">
        <v>111</v>
      </c>
      <c r="C542" s="15" t="s">
        <v>19</v>
      </c>
      <c r="D542" s="15" t="s">
        <v>17</v>
      </c>
      <c r="E542" s="15" t="s">
        <v>702</v>
      </c>
      <c r="F542" s="15" t="s">
        <v>59</v>
      </c>
      <c r="G542" s="159">
        <f t="shared" si="124"/>
        <v>0</v>
      </c>
      <c r="H542" s="160">
        <f>'приложение 8.5.'!I712</f>
        <v>0</v>
      </c>
      <c r="I542" s="160">
        <f>'приложение 8.5.'!J712</f>
        <v>0</v>
      </c>
      <c r="J542" s="160">
        <f>'приложение 8.5.'!K712</f>
        <v>0</v>
      </c>
      <c r="K542" s="160">
        <f>'приложение 8.5.'!L712</f>
        <v>0</v>
      </c>
      <c r="M542" s="310"/>
      <c r="N542" s="310"/>
      <c r="O542" s="310"/>
    </row>
    <row r="543" spans="1:15" ht="226.5" hidden="1" customHeight="1">
      <c r="A543" s="190"/>
      <c r="B543" s="108" t="s">
        <v>513</v>
      </c>
      <c r="C543" s="109" t="s">
        <v>19</v>
      </c>
      <c r="D543" s="109" t="s">
        <v>17</v>
      </c>
      <c r="E543" s="109" t="s">
        <v>523</v>
      </c>
      <c r="F543" s="109"/>
      <c r="G543" s="315">
        <f t="shared" si="124"/>
        <v>0</v>
      </c>
      <c r="H543" s="316">
        <f>H544</f>
        <v>0</v>
      </c>
      <c r="I543" s="316">
        <f t="shared" ref="I543:K544" si="126">I544</f>
        <v>0</v>
      </c>
      <c r="J543" s="316">
        <f t="shared" si="126"/>
        <v>0</v>
      </c>
      <c r="K543" s="316">
        <f t="shared" si="126"/>
        <v>0</v>
      </c>
    </row>
    <row r="544" spans="1:15" ht="37.5" hidden="1" customHeight="1">
      <c r="A544" s="155"/>
      <c r="B544" s="108" t="s">
        <v>86</v>
      </c>
      <c r="C544" s="109" t="s">
        <v>19</v>
      </c>
      <c r="D544" s="109" t="s">
        <v>17</v>
      </c>
      <c r="E544" s="109" t="s">
        <v>523</v>
      </c>
      <c r="F544" s="109" t="s">
        <v>57</v>
      </c>
      <c r="G544" s="315">
        <f t="shared" si="124"/>
        <v>0</v>
      </c>
      <c r="H544" s="316">
        <f>H545</f>
        <v>0</v>
      </c>
      <c r="I544" s="316">
        <f t="shared" si="126"/>
        <v>0</v>
      </c>
      <c r="J544" s="316">
        <f t="shared" si="126"/>
        <v>0</v>
      </c>
      <c r="K544" s="316">
        <f t="shared" si="126"/>
        <v>0</v>
      </c>
    </row>
    <row r="545" spans="1:11" ht="38.25" hidden="1" customHeight="1">
      <c r="A545" s="155"/>
      <c r="B545" s="108" t="s">
        <v>111</v>
      </c>
      <c r="C545" s="109" t="s">
        <v>19</v>
      </c>
      <c r="D545" s="109" t="s">
        <v>17</v>
      </c>
      <c r="E545" s="109" t="s">
        <v>523</v>
      </c>
      <c r="F545" s="109" t="s">
        <v>59</v>
      </c>
      <c r="G545" s="315">
        <f t="shared" si="124"/>
        <v>0</v>
      </c>
      <c r="H545" s="316">
        <f>'приложение 8.5.'!I716</f>
        <v>0</v>
      </c>
      <c r="I545" s="316">
        <f>'приложение 8.5.'!J716</f>
        <v>0</v>
      </c>
      <c r="J545" s="316">
        <f>'приложение 8.5.'!K716</f>
        <v>0</v>
      </c>
      <c r="K545" s="316">
        <f>'приложение 8.5.'!L716</f>
        <v>0</v>
      </c>
    </row>
    <row r="546" spans="1:11" ht="25.5" hidden="1" customHeight="1">
      <c r="A546" s="194"/>
      <c r="B546" s="108" t="s">
        <v>395</v>
      </c>
      <c r="C546" s="109" t="s">
        <v>19</v>
      </c>
      <c r="D546" s="109" t="s">
        <v>17</v>
      </c>
      <c r="E546" s="109" t="s">
        <v>525</v>
      </c>
      <c r="F546" s="109"/>
      <c r="G546" s="315">
        <f t="shared" si="118"/>
        <v>0</v>
      </c>
      <c r="H546" s="316">
        <f>H547</f>
        <v>0</v>
      </c>
      <c r="I546" s="316">
        <f t="shared" ref="I546:K547" si="127">I547</f>
        <v>0</v>
      </c>
      <c r="J546" s="316">
        <f t="shared" si="127"/>
        <v>0</v>
      </c>
      <c r="K546" s="316">
        <f t="shared" si="127"/>
        <v>0</v>
      </c>
    </row>
    <row r="547" spans="1:11" ht="38.25" hidden="1" customHeight="1">
      <c r="A547" s="155"/>
      <c r="B547" s="108" t="s">
        <v>86</v>
      </c>
      <c r="C547" s="109" t="s">
        <v>19</v>
      </c>
      <c r="D547" s="109" t="s">
        <v>17</v>
      </c>
      <c r="E547" s="109" t="s">
        <v>525</v>
      </c>
      <c r="F547" s="109" t="s">
        <v>57</v>
      </c>
      <c r="G547" s="315">
        <f t="shared" si="118"/>
        <v>0</v>
      </c>
      <c r="H547" s="316">
        <f>H548</f>
        <v>0</v>
      </c>
      <c r="I547" s="316">
        <f t="shared" si="127"/>
        <v>0</v>
      </c>
      <c r="J547" s="316">
        <f t="shared" si="127"/>
        <v>0</v>
      </c>
      <c r="K547" s="316">
        <f t="shared" si="127"/>
        <v>0</v>
      </c>
    </row>
    <row r="548" spans="1:11" ht="38.25" hidden="1" customHeight="1">
      <c r="A548" s="211"/>
      <c r="B548" s="212" t="s">
        <v>111</v>
      </c>
      <c r="C548" s="153" t="s">
        <v>19</v>
      </c>
      <c r="D548" s="153" t="s">
        <v>17</v>
      </c>
      <c r="E548" s="153" t="s">
        <v>525</v>
      </c>
      <c r="F548" s="153" t="s">
        <v>59</v>
      </c>
      <c r="G548" s="318">
        <f t="shared" si="118"/>
        <v>0</v>
      </c>
      <c r="H548" s="319">
        <f>'приложение 8.5.'!I720</f>
        <v>0</v>
      </c>
      <c r="I548" s="319">
        <f>'приложение 8.5.'!J720</f>
        <v>0</v>
      </c>
      <c r="J548" s="319">
        <f>'приложение 8.5.'!K720</f>
        <v>0</v>
      </c>
      <c r="K548" s="319">
        <f>'приложение 8.5.'!L720</f>
        <v>0</v>
      </c>
    </row>
    <row r="549" spans="1:11" ht="25.5" customHeight="1">
      <c r="A549" s="207"/>
      <c r="B549" s="208" t="s">
        <v>28</v>
      </c>
      <c r="C549" s="209" t="s">
        <v>19</v>
      </c>
      <c r="D549" s="209" t="s">
        <v>19</v>
      </c>
      <c r="E549" s="209"/>
      <c r="F549" s="209"/>
      <c r="G549" s="318">
        <f>H549+I549+J549+K549</f>
        <v>-4718.6000000000004</v>
      </c>
      <c r="H549" s="318">
        <f>H550+H562+H574</f>
        <v>-4718.6000000000004</v>
      </c>
      <c r="I549" s="318">
        <f>I550+I562+I574</f>
        <v>0</v>
      </c>
      <c r="J549" s="318">
        <f>J550+J562+J574</f>
        <v>0</v>
      </c>
      <c r="K549" s="318">
        <f>K550+K562+K574</f>
        <v>0</v>
      </c>
    </row>
    <row r="550" spans="1:11" ht="63.75" hidden="1" customHeight="1">
      <c r="A550" s="207"/>
      <c r="B550" s="212" t="s">
        <v>514</v>
      </c>
      <c r="C550" s="153" t="s">
        <v>19</v>
      </c>
      <c r="D550" s="153" t="s">
        <v>19</v>
      </c>
      <c r="E550" s="153" t="s">
        <v>382</v>
      </c>
      <c r="F550" s="153"/>
      <c r="G550" s="318">
        <f t="shared" ref="G550:G555" si="128">H550+I550+J550+K550</f>
        <v>-622.5</v>
      </c>
      <c r="H550" s="319">
        <f>H551+H556+H559</f>
        <v>-622.5</v>
      </c>
      <c r="I550" s="319">
        <f>I551+I556+I559</f>
        <v>0</v>
      </c>
      <c r="J550" s="319">
        <f>J551+J556+J559</f>
        <v>0</v>
      </c>
      <c r="K550" s="319">
        <f>K551+K556+K559</f>
        <v>0</v>
      </c>
    </row>
    <row r="551" spans="1:11" ht="25.5" hidden="1" customHeight="1">
      <c r="A551" s="207"/>
      <c r="B551" s="108" t="s">
        <v>216</v>
      </c>
      <c r="C551" s="153" t="s">
        <v>19</v>
      </c>
      <c r="D551" s="153" t="s">
        <v>19</v>
      </c>
      <c r="E551" s="153" t="s">
        <v>396</v>
      </c>
      <c r="F551" s="153"/>
      <c r="G551" s="318">
        <f t="shared" si="128"/>
        <v>-622.5</v>
      </c>
      <c r="H551" s="319">
        <f>H552+H554</f>
        <v>-622.5</v>
      </c>
      <c r="I551" s="319">
        <f>I552+I554</f>
        <v>0</v>
      </c>
      <c r="J551" s="319">
        <f>J552+J554</f>
        <v>0</v>
      </c>
      <c r="K551" s="319">
        <f>K552+K554</f>
        <v>0</v>
      </c>
    </row>
    <row r="552" spans="1:11" s="222" customFormat="1" ht="38.25" hidden="1" customHeight="1">
      <c r="A552" s="220"/>
      <c r="B552" s="108" t="s">
        <v>86</v>
      </c>
      <c r="C552" s="146" t="s">
        <v>19</v>
      </c>
      <c r="D552" s="146" t="s">
        <v>19</v>
      </c>
      <c r="E552" s="146" t="s">
        <v>396</v>
      </c>
      <c r="F552" s="146" t="s">
        <v>57</v>
      </c>
      <c r="G552" s="320">
        <f>H552+I552+J552+K552</f>
        <v>-125</v>
      </c>
      <c r="H552" s="321">
        <f>H553</f>
        <v>-125</v>
      </c>
      <c r="I552" s="321">
        <f>I553</f>
        <v>0</v>
      </c>
      <c r="J552" s="321">
        <f>J553</f>
        <v>0</v>
      </c>
      <c r="K552" s="321">
        <f>K553</f>
        <v>0</v>
      </c>
    </row>
    <row r="553" spans="1:11" s="222" customFormat="1" ht="42.75" hidden="1" customHeight="1">
      <c r="A553" s="220"/>
      <c r="B553" s="217" t="s">
        <v>111</v>
      </c>
      <c r="C553" s="146" t="s">
        <v>19</v>
      </c>
      <c r="D553" s="146" t="s">
        <v>19</v>
      </c>
      <c r="E553" s="146" t="s">
        <v>396</v>
      </c>
      <c r="F553" s="146" t="s">
        <v>59</v>
      </c>
      <c r="G553" s="320">
        <f>H553+I553+J553+K553</f>
        <v>-125</v>
      </c>
      <c r="H553" s="321">
        <f>'приложение 8.5.'!I726</f>
        <v>-125</v>
      </c>
      <c r="I553" s="321">
        <f>'приложение 8.5.'!J726</f>
        <v>0</v>
      </c>
      <c r="J553" s="321">
        <f>'приложение 8.5.'!K726</f>
        <v>0</v>
      </c>
      <c r="K553" s="321">
        <f>'приложение 8.5.'!L726</f>
        <v>0</v>
      </c>
    </row>
    <row r="554" spans="1:11" ht="12.75" hidden="1" customHeight="1">
      <c r="A554" s="211"/>
      <c r="B554" s="212" t="s">
        <v>71</v>
      </c>
      <c r="C554" s="153" t="s">
        <v>19</v>
      </c>
      <c r="D554" s="153" t="s">
        <v>19</v>
      </c>
      <c r="E554" s="153" t="s">
        <v>396</v>
      </c>
      <c r="F554" s="153" t="s">
        <v>72</v>
      </c>
      <c r="G554" s="318">
        <f t="shared" si="128"/>
        <v>-497.5</v>
      </c>
      <c r="H554" s="319">
        <f>H555</f>
        <v>-497.5</v>
      </c>
      <c r="I554" s="319">
        <f>I555</f>
        <v>0</v>
      </c>
      <c r="J554" s="319">
        <f>J555</f>
        <v>0</v>
      </c>
      <c r="K554" s="319">
        <f>K555</f>
        <v>0</v>
      </c>
    </row>
    <row r="555" spans="1:11" ht="62.25" hidden="1" customHeight="1">
      <c r="A555" s="211"/>
      <c r="B555" s="212" t="s">
        <v>333</v>
      </c>
      <c r="C555" s="153" t="s">
        <v>19</v>
      </c>
      <c r="D555" s="153" t="s">
        <v>19</v>
      </c>
      <c r="E555" s="153" t="s">
        <v>396</v>
      </c>
      <c r="F555" s="153" t="s">
        <v>80</v>
      </c>
      <c r="G555" s="318">
        <f t="shared" si="128"/>
        <v>-497.5</v>
      </c>
      <c r="H555" s="319">
        <f>'приложение 8.5.'!I729</f>
        <v>-497.5</v>
      </c>
      <c r="I555" s="319">
        <f>'приложение 8.5.'!J729</f>
        <v>0</v>
      </c>
      <c r="J555" s="319">
        <f>'приложение 8.5.'!K729</f>
        <v>0</v>
      </c>
      <c r="K555" s="319">
        <f>'приложение 8.5.'!L729</f>
        <v>0</v>
      </c>
    </row>
    <row r="556" spans="1:11" s="222" customFormat="1" ht="405" hidden="1" customHeight="1">
      <c r="A556" s="220"/>
      <c r="B556" s="298" t="s">
        <v>622</v>
      </c>
      <c r="C556" s="146" t="s">
        <v>19</v>
      </c>
      <c r="D556" s="146" t="s">
        <v>19</v>
      </c>
      <c r="E556" s="146" t="s">
        <v>384</v>
      </c>
      <c r="F556" s="146"/>
      <c r="G556" s="320">
        <f>SUM(H556:K556)</f>
        <v>0</v>
      </c>
      <c r="H556" s="321">
        <f>H557</f>
        <v>0</v>
      </c>
      <c r="I556" s="321">
        <f t="shared" ref="I556:K557" si="129">I557</f>
        <v>0</v>
      </c>
      <c r="J556" s="321">
        <f t="shared" si="129"/>
        <v>0</v>
      </c>
      <c r="K556" s="321">
        <f t="shared" si="129"/>
        <v>0</v>
      </c>
    </row>
    <row r="557" spans="1:11" s="222" customFormat="1" ht="12.75" hidden="1" customHeight="1">
      <c r="A557" s="220"/>
      <c r="B557" s="217" t="s">
        <v>71</v>
      </c>
      <c r="C557" s="146" t="s">
        <v>19</v>
      </c>
      <c r="D557" s="146" t="s">
        <v>19</v>
      </c>
      <c r="E557" s="146" t="s">
        <v>384</v>
      </c>
      <c r="F557" s="146" t="s">
        <v>72</v>
      </c>
      <c r="G557" s="320">
        <f>H557+I557+J557+K557</f>
        <v>0</v>
      </c>
      <c r="H557" s="321">
        <f>H558</f>
        <v>0</v>
      </c>
      <c r="I557" s="321">
        <f t="shared" si="129"/>
        <v>0</v>
      </c>
      <c r="J557" s="321">
        <f t="shared" si="129"/>
        <v>0</v>
      </c>
      <c r="K557" s="321">
        <f t="shared" si="129"/>
        <v>0</v>
      </c>
    </row>
    <row r="558" spans="1:11" s="222" customFormat="1" ht="76.5" hidden="1" customHeight="1">
      <c r="A558" s="220"/>
      <c r="B558" s="217" t="s">
        <v>333</v>
      </c>
      <c r="C558" s="146" t="s">
        <v>19</v>
      </c>
      <c r="D558" s="146" t="s">
        <v>19</v>
      </c>
      <c r="E558" s="146" t="s">
        <v>384</v>
      </c>
      <c r="F558" s="146" t="s">
        <v>80</v>
      </c>
      <c r="G558" s="320">
        <f>H558+I558+J558+K558</f>
        <v>0</v>
      </c>
      <c r="H558" s="321">
        <f>0+'приложение 8.5.'!I732</f>
        <v>0</v>
      </c>
      <c r="I558" s="321">
        <f>0+'приложение 8.5.'!J732</f>
        <v>0</v>
      </c>
      <c r="J558" s="321">
        <f>0+'приложение 8.5.'!K732</f>
        <v>0</v>
      </c>
      <c r="K558" s="321">
        <f>0+'приложение 8.5.'!L732</f>
        <v>0</v>
      </c>
    </row>
    <row r="559" spans="1:11" s="222" customFormat="1" ht="409.5" hidden="1" customHeight="1">
      <c r="A559" s="220"/>
      <c r="B559" s="298" t="s">
        <v>623</v>
      </c>
      <c r="C559" s="146" t="s">
        <v>19</v>
      </c>
      <c r="D559" s="146" t="s">
        <v>19</v>
      </c>
      <c r="E559" s="146" t="s">
        <v>385</v>
      </c>
      <c r="F559" s="146"/>
      <c r="G559" s="320">
        <f>SUM(H559:K559)</f>
        <v>0</v>
      </c>
      <c r="H559" s="321">
        <f>H560</f>
        <v>0</v>
      </c>
      <c r="I559" s="321">
        <f t="shared" ref="I559:K560" si="130">I560</f>
        <v>0</v>
      </c>
      <c r="J559" s="321">
        <f t="shared" si="130"/>
        <v>0</v>
      </c>
      <c r="K559" s="321">
        <f t="shared" si="130"/>
        <v>0</v>
      </c>
    </row>
    <row r="560" spans="1:11" s="222" customFormat="1" ht="12.75" hidden="1" customHeight="1">
      <c r="A560" s="220"/>
      <c r="B560" s="217" t="s">
        <v>71</v>
      </c>
      <c r="C560" s="146" t="s">
        <v>19</v>
      </c>
      <c r="D560" s="146" t="s">
        <v>19</v>
      </c>
      <c r="E560" s="146" t="s">
        <v>385</v>
      </c>
      <c r="F560" s="146" t="s">
        <v>72</v>
      </c>
      <c r="G560" s="320">
        <f>H560+I560+J560+K560</f>
        <v>0</v>
      </c>
      <c r="H560" s="321">
        <f>H561</f>
        <v>0</v>
      </c>
      <c r="I560" s="321">
        <f t="shared" si="130"/>
        <v>0</v>
      </c>
      <c r="J560" s="321">
        <f t="shared" si="130"/>
        <v>0</v>
      </c>
      <c r="K560" s="321">
        <f t="shared" si="130"/>
        <v>0</v>
      </c>
    </row>
    <row r="561" spans="1:11" s="222" customFormat="1" ht="76.5" hidden="1" customHeight="1">
      <c r="A561" s="220"/>
      <c r="B561" s="217" t="s">
        <v>333</v>
      </c>
      <c r="C561" s="146" t="s">
        <v>19</v>
      </c>
      <c r="D561" s="146" t="s">
        <v>19</v>
      </c>
      <c r="E561" s="146" t="s">
        <v>385</v>
      </c>
      <c r="F561" s="146" t="s">
        <v>80</v>
      </c>
      <c r="G561" s="320">
        <f>H561+I561+J561+K561</f>
        <v>0</v>
      </c>
      <c r="H561" s="321">
        <f>'приложение 8.5.'!I735</f>
        <v>0</v>
      </c>
      <c r="I561" s="321">
        <f>'приложение 8.5.'!J735</f>
        <v>0</v>
      </c>
      <c r="J561" s="321">
        <f>'приложение 8.5.'!K735</f>
        <v>0</v>
      </c>
      <c r="K561" s="321">
        <f>'приложение 8.5.'!L735</f>
        <v>0</v>
      </c>
    </row>
    <row r="562" spans="1:11" ht="51" customHeight="1">
      <c r="A562" s="194"/>
      <c r="B562" s="108" t="s">
        <v>98</v>
      </c>
      <c r="C562" s="109" t="s">
        <v>19</v>
      </c>
      <c r="D562" s="109" t="s">
        <v>19</v>
      </c>
      <c r="E562" s="115" t="s">
        <v>249</v>
      </c>
      <c r="F562" s="111"/>
      <c r="G562" s="315">
        <f>SUM(H562:K562)</f>
        <v>-3710.5</v>
      </c>
      <c r="H562" s="316">
        <f>H563</f>
        <v>-3710.5</v>
      </c>
      <c r="I562" s="316">
        <f>I563</f>
        <v>0</v>
      </c>
      <c r="J562" s="316">
        <f>J563</f>
        <v>0</v>
      </c>
      <c r="K562" s="316">
        <f>K563</f>
        <v>0</v>
      </c>
    </row>
    <row r="563" spans="1:11" ht="38.25" customHeight="1">
      <c r="A563" s="194"/>
      <c r="B563" s="108" t="s">
        <v>212</v>
      </c>
      <c r="C563" s="109" t="s">
        <v>19</v>
      </c>
      <c r="D563" s="109" t="s">
        <v>19</v>
      </c>
      <c r="E563" s="115" t="s">
        <v>251</v>
      </c>
      <c r="F563" s="111"/>
      <c r="G563" s="315">
        <f>SUM(H563:K563)</f>
        <v>-3710.5</v>
      </c>
      <c r="H563" s="316">
        <f>H564+H571</f>
        <v>-3710.5</v>
      </c>
      <c r="I563" s="316">
        <f>I564+I571</f>
        <v>0</v>
      </c>
      <c r="J563" s="316">
        <f>J564+J571</f>
        <v>0</v>
      </c>
      <c r="K563" s="316">
        <f>K564+K571</f>
        <v>0</v>
      </c>
    </row>
    <row r="564" spans="1:11" ht="38.25" customHeight="1">
      <c r="A564" s="215"/>
      <c r="B564" s="212" t="s">
        <v>200</v>
      </c>
      <c r="C564" s="153" t="s">
        <v>19</v>
      </c>
      <c r="D564" s="153" t="s">
        <v>19</v>
      </c>
      <c r="E564" s="153" t="s">
        <v>363</v>
      </c>
      <c r="F564" s="153"/>
      <c r="G564" s="318">
        <f>SUM(H564:K564)</f>
        <v>-3710.5</v>
      </c>
      <c r="H564" s="319">
        <f>H565+H567+H569</f>
        <v>-3710.5</v>
      </c>
      <c r="I564" s="319">
        <f>I565+I567+I569</f>
        <v>0</v>
      </c>
      <c r="J564" s="319">
        <f>J565+J567+J569</f>
        <v>0</v>
      </c>
      <c r="K564" s="319">
        <f>K565+K567+K569</f>
        <v>0</v>
      </c>
    </row>
    <row r="565" spans="1:11" ht="89.25" customHeight="1">
      <c r="A565" s="155"/>
      <c r="B565" s="212" t="s">
        <v>55</v>
      </c>
      <c r="C565" s="153" t="s">
        <v>19</v>
      </c>
      <c r="D565" s="153" t="s">
        <v>19</v>
      </c>
      <c r="E565" s="153" t="s">
        <v>363</v>
      </c>
      <c r="F565" s="153" t="s">
        <v>56</v>
      </c>
      <c r="G565" s="318">
        <f>SUM(H565:K565)</f>
        <v>-765.5</v>
      </c>
      <c r="H565" s="319">
        <f>H566</f>
        <v>-765.5</v>
      </c>
      <c r="I565" s="319">
        <f>I566</f>
        <v>0</v>
      </c>
      <c r="J565" s="319">
        <f>J566</f>
        <v>0</v>
      </c>
      <c r="K565" s="319">
        <f>K566</f>
        <v>0</v>
      </c>
    </row>
    <row r="566" spans="1:11" ht="25.5" customHeight="1">
      <c r="A566" s="155"/>
      <c r="B566" s="212" t="s">
        <v>67</v>
      </c>
      <c r="C566" s="153" t="s">
        <v>19</v>
      </c>
      <c r="D566" s="153" t="s">
        <v>19</v>
      </c>
      <c r="E566" s="153" t="s">
        <v>363</v>
      </c>
      <c r="F566" s="153" t="s">
        <v>68</v>
      </c>
      <c r="G566" s="318">
        <f t="shared" ref="G566:G576" si="131">SUM(H566:K566)</f>
        <v>-765.5</v>
      </c>
      <c r="H566" s="319">
        <f>'приложение 8.5.'!I740</f>
        <v>-765.5</v>
      </c>
      <c r="I566" s="319">
        <f>'приложение 8.5.'!J740</f>
        <v>0</v>
      </c>
      <c r="J566" s="319">
        <f>'приложение 8.5.'!K740</f>
        <v>0</v>
      </c>
      <c r="K566" s="319">
        <f>'приложение 8.5.'!L740</f>
        <v>0</v>
      </c>
    </row>
    <row r="567" spans="1:11" ht="38.25" customHeight="1">
      <c r="A567" s="155"/>
      <c r="B567" s="108" t="s">
        <v>86</v>
      </c>
      <c r="C567" s="153" t="s">
        <v>19</v>
      </c>
      <c r="D567" s="153" t="s">
        <v>19</v>
      </c>
      <c r="E567" s="153" t="s">
        <v>363</v>
      </c>
      <c r="F567" s="153" t="s">
        <v>57</v>
      </c>
      <c r="G567" s="318">
        <f t="shared" si="131"/>
        <v>-2945</v>
      </c>
      <c r="H567" s="319">
        <f>H568</f>
        <v>-2945</v>
      </c>
      <c r="I567" s="319">
        <f>I568</f>
        <v>0</v>
      </c>
      <c r="J567" s="319">
        <f>J568</f>
        <v>0</v>
      </c>
      <c r="K567" s="319">
        <f>K568</f>
        <v>0</v>
      </c>
    </row>
    <row r="568" spans="1:11" ht="38.25" customHeight="1">
      <c r="A568" s="155"/>
      <c r="B568" s="108" t="s">
        <v>111</v>
      </c>
      <c r="C568" s="153" t="s">
        <v>19</v>
      </c>
      <c r="D568" s="153" t="s">
        <v>19</v>
      </c>
      <c r="E568" s="153" t="s">
        <v>363</v>
      </c>
      <c r="F568" s="153" t="s">
        <v>59</v>
      </c>
      <c r="G568" s="318">
        <f t="shared" si="131"/>
        <v>-2945</v>
      </c>
      <c r="H568" s="319">
        <f>'приложение 8.5.'!I745</f>
        <v>-2945</v>
      </c>
      <c r="I568" s="319">
        <f>'приложение 8.5.'!J745</f>
        <v>0</v>
      </c>
      <c r="J568" s="319">
        <f>'приложение 8.5.'!K745</f>
        <v>0</v>
      </c>
      <c r="K568" s="319">
        <f>'приложение 8.5.'!L745</f>
        <v>0</v>
      </c>
    </row>
    <row r="569" spans="1:11" ht="12.75" hidden="1" customHeight="1">
      <c r="A569" s="155"/>
      <c r="B569" s="225" t="s">
        <v>71</v>
      </c>
      <c r="C569" s="153" t="s">
        <v>19</v>
      </c>
      <c r="D569" s="153" t="s">
        <v>19</v>
      </c>
      <c r="E569" s="153" t="s">
        <v>363</v>
      </c>
      <c r="F569" s="153" t="s">
        <v>72</v>
      </c>
      <c r="G569" s="318">
        <f t="shared" si="131"/>
        <v>0</v>
      </c>
      <c r="H569" s="319">
        <f>H570</f>
        <v>0</v>
      </c>
      <c r="I569" s="319">
        <f>I570</f>
        <v>0</v>
      </c>
      <c r="J569" s="319">
        <f>J570</f>
        <v>0</v>
      </c>
      <c r="K569" s="319">
        <f>K570</f>
        <v>0</v>
      </c>
    </row>
    <row r="570" spans="1:11" ht="25.5" hidden="1" customHeight="1">
      <c r="A570" s="155"/>
      <c r="B570" s="225" t="s">
        <v>73</v>
      </c>
      <c r="C570" s="153" t="s">
        <v>19</v>
      </c>
      <c r="D570" s="153" t="s">
        <v>19</v>
      </c>
      <c r="E570" s="153" t="s">
        <v>363</v>
      </c>
      <c r="F570" s="153" t="s">
        <v>74</v>
      </c>
      <c r="G570" s="318">
        <f t="shared" si="131"/>
        <v>0</v>
      </c>
      <c r="H570" s="319">
        <f>'приложение 8.5.'!I749</f>
        <v>0</v>
      </c>
      <c r="I570" s="319">
        <f>'приложение 8.5.'!J749</f>
        <v>0</v>
      </c>
      <c r="J570" s="319">
        <f>'приложение 8.5.'!K749</f>
        <v>0</v>
      </c>
      <c r="K570" s="319">
        <f>'приложение 8.5.'!L749</f>
        <v>0</v>
      </c>
    </row>
    <row r="571" spans="1:11" ht="276" hidden="1" customHeight="1">
      <c r="A571" s="155"/>
      <c r="B571" s="212" t="s">
        <v>490</v>
      </c>
      <c r="C571" s="153" t="s">
        <v>19</v>
      </c>
      <c r="D571" s="153" t="s">
        <v>19</v>
      </c>
      <c r="E571" s="153" t="s">
        <v>524</v>
      </c>
      <c r="F571" s="153"/>
      <c r="G571" s="315">
        <f>H571+I571+J571+K571</f>
        <v>0</v>
      </c>
      <c r="H571" s="319">
        <f t="shared" ref="H571:K572" si="132">H572</f>
        <v>0</v>
      </c>
      <c r="I571" s="319">
        <f t="shared" si="132"/>
        <v>0</v>
      </c>
      <c r="J571" s="319">
        <f t="shared" si="132"/>
        <v>0</v>
      </c>
      <c r="K571" s="319">
        <f t="shared" si="132"/>
        <v>0</v>
      </c>
    </row>
    <row r="572" spans="1:11" ht="86.25" hidden="1" customHeight="1">
      <c r="A572" s="155"/>
      <c r="B572" s="108" t="s">
        <v>55</v>
      </c>
      <c r="C572" s="153" t="s">
        <v>19</v>
      </c>
      <c r="D572" s="153" t="s">
        <v>19</v>
      </c>
      <c r="E572" s="153" t="s">
        <v>524</v>
      </c>
      <c r="F572" s="109" t="s">
        <v>56</v>
      </c>
      <c r="G572" s="315">
        <f>H572+I572+J572+K572</f>
        <v>0</v>
      </c>
      <c r="H572" s="316">
        <f t="shared" si="132"/>
        <v>0</v>
      </c>
      <c r="I572" s="316">
        <f t="shared" si="132"/>
        <v>0</v>
      </c>
      <c r="J572" s="316">
        <f t="shared" si="132"/>
        <v>0</v>
      </c>
      <c r="K572" s="316">
        <f t="shared" si="132"/>
        <v>0</v>
      </c>
    </row>
    <row r="573" spans="1:11" ht="38.25" hidden="1" customHeight="1">
      <c r="A573" s="155"/>
      <c r="B573" s="108" t="s">
        <v>104</v>
      </c>
      <c r="C573" s="153" t="s">
        <v>19</v>
      </c>
      <c r="D573" s="153" t="s">
        <v>19</v>
      </c>
      <c r="E573" s="153" t="s">
        <v>524</v>
      </c>
      <c r="F573" s="109" t="s">
        <v>105</v>
      </c>
      <c r="G573" s="315">
        <f>H573+I573+J573+K573</f>
        <v>0</v>
      </c>
      <c r="H573" s="316">
        <f>'приложение 8.5.'!I754</f>
        <v>0</v>
      </c>
      <c r="I573" s="316">
        <f>'приложение 8.5.'!J754</f>
        <v>0</v>
      </c>
      <c r="J573" s="316">
        <f>'приложение 8.5.'!K754</f>
        <v>0</v>
      </c>
      <c r="K573" s="316">
        <f>'приложение 8.5.'!L754</f>
        <v>0</v>
      </c>
    </row>
    <row r="574" spans="1:11" ht="63.75" hidden="1" customHeight="1">
      <c r="A574" s="155"/>
      <c r="B574" s="225" t="s">
        <v>351</v>
      </c>
      <c r="C574" s="153" t="s">
        <v>19</v>
      </c>
      <c r="D574" s="153" t="s">
        <v>19</v>
      </c>
      <c r="E574" s="153" t="s">
        <v>352</v>
      </c>
      <c r="F574" s="153"/>
      <c r="G574" s="318">
        <f t="shared" si="131"/>
        <v>-385.6</v>
      </c>
      <c r="H574" s="319">
        <f>H575+H583</f>
        <v>-385.6</v>
      </c>
      <c r="I574" s="319">
        <f>I575+I583</f>
        <v>0</v>
      </c>
      <c r="J574" s="319">
        <f>J575+J583</f>
        <v>0</v>
      </c>
      <c r="K574" s="319">
        <f>K575+K583</f>
        <v>0</v>
      </c>
    </row>
    <row r="575" spans="1:11" ht="63.75" hidden="1" customHeight="1">
      <c r="A575" s="155"/>
      <c r="B575" s="225" t="s">
        <v>353</v>
      </c>
      <c r="C575" s="153" t="s">
        <v>19</v>
      </c>
      <c r="D575" s="153" t="s">
        <v>19</v>
      </c>
      <c r="E575" s="153" t="s">
        <v>354</v>
      </c>
      <c r="F575" s="153"/>
      <c r="G575" s="318">
        <f t="shared" si="131"/>
        <v>-385.6</v>
      </c>
      <c r="H575" s="319">
        <f>H576</f>
        <v>-385.6</v>
      </c>
      <c r="I575" s="319">
        <f>I576</f>
        <v>0</v>
      </c>
      <c r="J575" s="319">
        <f>J576</f>
        <v>0</v>
      </c>
      <c r="K575" s="319">
        <f>K576</f>
        <v>0</v>
      </c>
    </row>
    <row r="576" spans="1:11" ht="38.25" hidden="1" customHeight="1">
      <c r="A576" s="155"/>
      <c r="B576" s="225" t="s">
        <v>200</v>
      </c>
      <c r="C576" s="153" t="s">
        <v>19</v>
      </c>
      <c r="D576" s="153" t="s">
        <v>19</v>
      </c>
      <c r="E576" s="153" t="s">
        <v>397</v>
      </c>
      <c r="F576" s="153"/>
      <c r="G576" s="318">
        <f t="shared" si="131"/>
        <v>-385.6</v>
      </c>
      <c r="H576" s="319">
        <f>H577+H579+H581</f>
        <v>-385.6</v>
      </c>
      <c r="I576" s="319">
        <f>I577+I579+I581</f>
        <v>0</v>
      </c>
      <c r="J576" s="319">
        <f>J577+J579+J581</f>
        <v>0</v>
      </c>
      <c r="K576" s="319">
        <f>K577+K579+K581</f>
        <v>0</v>
      </c>
    </row>
    <row r="577" spans="1:11" ht="89.25" hidden="1" customHeight="1">
      <c r="A577" s="155"/>
      <c r="B577" s="212" t="s">
        <v>55</v>
      </c>
      <c r="C577" s="153" t="s">
        <v>19</v>
      </c>
      <c r="D577" s="153" t="s">
        <v>19</v>
      </c>
      <c r="E577" s="153" t="s">
        <v>397</v>
      </c>
      <c r="F577" s="153" t="s">
        <v>56</v>
      </c>
      <c r="G577" s="318">
        <f>SUM(H577:K577)</f>
        <v>-311.10000000000002</v>
      </c>
      <c r="H577" s="319">
        <f>H578</f>
        <v>-311.10000000000002</v>
      </c>
      <c r="I577" s="319">
        <f>I578</f>
        <v>0</v>
      </c>
      <c r="J577" s="319">
        <f>J578</f>
        <v>0</v>
      </c>
      <c r="K577" s="319">
        <f>K578</f>
        <v>0</v>
      </c>
    </row>
    <row r="578" spans="1:11" ht="25.5" hidden="1" customHeight="1">
      <c r="A578" s="155"/>
      <c r="B578" s="212" t="s">
        <v>67</v>
      </c>
      <c r="C578" s="153" t="s">
        <v>19</v>
      </c>
      <c r="D578" s="153" t="s">
        <v>19</v>
      </c>
      <c r="E578" s="153" t="s">
        <v>397</v>
      </c>
      <c r="F578" s="153" t="s">
        <v>68</v>
      </c>
      <c r="G578" s="318">
        <f t="shared" ref="G578:G586" si="133">SUM(H578:K578)</f>
        <v>-311.10000000000002</v>
      </c>
      <c r="H578" s="319">
        <f>'приложение 8.5.'!I761</f>
        <v>-311.10000000000002</v>
      </c>
      <c r="I578" s="319">
        <f>'приложение 8.5.'!J761</f>
        <v>0</v>
      </c>
      <c r="J578" s="319">
        <f>'приложение 8.5.'!K761</f>
        <v>0</v>
      </c>
      <c r="K578" s="319">
        <f>'приложение 8.5.'!L761</f>
        <v>0</v>
      </c>
    </row>
    <row r="579" spans="1:11" ht="38.25" hidden="1" customHeight="1">
      <c r="A579" s="155"/>
      <c r="B579" s="108" t="s">
        <v>86</v>
      </c>
      <c r="C579" s="153" t="s">
        <v>19</v>
      </c>
      <c r="D579" s="153" t="s">
        <v>19</v>
      </c>
      <c r="E579" s="153" t="s">
        <v>397</v>
      </c>
      <c r="F579" s="153" t="s">
        <v>57</v>
      </c>
      <c r="G579" s="318">
        <f t="shared" si="133"/>
        <v>-62.5</v>
      </c>
      <c r="H579" s="319">
        <f>H580</f>
        <v>-62.5</v>
      </c>
      <c r="I579" s="319">
        <f>I580</f>
        <v>0</v>
      </c>
      <c r="J579" s="319">
        <f>J580</f>
        <v>0</v>
      </c>
      <c r="K579" s="319">
        <f>K580</f>
        <v>0</v>
      </c>
    </row>
    <row r="580" spans="1:11" ht="38.25" hidden="1" customHeight="1">
      <c r="A580" s="155"/>
      <c r="B580" s="108" t="s">
        <v>111</v>
      </c>
      <c r="C580" s="153" t="s">
        <v>19</v>
      </c>
      <c r="D580" s="153" t="s">
        <v>19</v>
      </c>
      <c r="E580" s="153" t="s">
        <v>397</v>
      </c>
      <c r="F580" s="153" t="s">
        <v>59</v>
      </c>
      <c r="G580" s="318">
        <f t="shared" si="133"/>
        <v>-62.5</v>
      </c>
      <c r="H580" s="319">
        <f>'приложение 8.5.'!I766</f>
        <v>-62.5</v>
      </c>
      <c r="I580" s="319">
        <f>'приложение 8.5.'!J766</f>
        <v>0</v>
      </c>
      <c r="J580" s="319">
        <f>'приложение 8.5.'!K766</f>
        <v>0</v>
      </c>
      <c r="K580" s="319">
        <f>'приложение 8.5.'!L766</f>
        <v>0</v>
      </c>
    </row>
    <row r="581" spans="1:11" ht="12.75" hidden="1" customHeight="1">
      <c r="A581" s="155"/>
      <c r="B581" s="225" t="s">
        <v>71</v>
      </c>
      <c r="C581" s="153" t="s">
        <v>19</v>
      </c>
      <c r="D581" s="153" t="s">
        <v>19</v>
      </c>
      <c r="E581" s="153" t="s">
        <v>397</v>
      </c>
      <c r="F581" s="153" t="s">
        <v>72</v>
      </c>
      <c r="G581" s="318">
        <f t="shared" si="133"/>
        <v>-12</v>
      </c>
      <c r="H581" s="319">
        <f>H582</f>
        <v>-12</v>
      </c>
      <c r="I581" s="319">
        <f>I582</f>
        <v>0</v>
      </c>
      <c r="J581" s="319">
        <f>J582</f>
        <v>0</v>
      </c>
      <c r="K581" s="319">
        <f>K582</f>
        <v>0</v>
      </c>
    </row>
    <row r="582" spans="1:11" ht="25.5" hidden="1" customHeight="1">
      <c r="A582" s="155"/>
      <c r="B582" s="225" t="s">
        <v>73</v>
      </c>
      <c r="C582" s="153" t="s">
        <v>19</v>
      </c>
      <c r="D582" s="153" t="s">
        <v>19</v>
      </c>
      <c r="E582" s="153" t="s">
        <v>397</v>
      </c>
      <c r="F582" s="153" t="s">
        <v>74</v>
      </c>
      <c r="G582" s="318">
        <f t="shared" si="133"/>
        <v>-12</v>
      </c>
      <c r="H582" s="319">
        <f>'приложение 8.5.'!I770</f>
        <v>-12</v>
      </c>
      <c r="I582" s="319">
        <f>'приложение 8.5.'!J770</f>
        <v>0</v>
      </c>
      <c r="J582" s="319">
        <f>'приложение 8.5.'!K770</f>
        <v>0</v>
      </c>
      <c r="K582" s="319">
        <f>'приложение 8.5.'!L770</f>
        <v>0</v>
      </c>
    </row>
    <row r="583" spans="1:11" ht="51" hidden="1" customHeight="1">
      <c r="A583" s="155"/>
      <c r="B583" s="225" t="s">
        <v>398</v>
      </c>
      <c r="C583" s="153" t="s">
        <v>19</v>
      </c>
      <c r="D583" s="153" t="s">
        <v>19</v>
      </c>
      <c r="E583" s="153" t="s">
        <v>399</v>
      </c>
      <c r="F583" s="153"/>
      <c r="G583" s="318">
        <f t="shared" si="133"/>
        <v>0</v>
      </c>
      <c r="H583" s="319">
        <f>H584</f>
        <v>0</v>
      </c>
      <c r="I583" s="319">
        <f t="shared" ref="I583:K584" si="134">I584</f>
        <v>0</v>
      </c>
      <c r="J583" s="319">
        <f t="shared" si="134"/>
        <v>0</v>
      </c>
      <c r="K583" s="319">
        <f t="shared" si="134"/>
        <v>0</v>
      </c>
    </row>
    <row r="584" spans="1:11" ht="25.5" hidden="1" customHeight="1">
      <c r="A584" s="155"/>
      <c r="B584" s="108" t="s">
        <v>216</v>
      </c>
      <c r="C584" s="153" t="s">
        <v>19</v>
      </c>
      <c r="D584" s="153" t="s">
        <v>19</v>
      </c>
      <c r="E584" s="153" t="s">
        <v>567</v>
      </c>
      <c r="F584" s="153"/>
      <c r="G584" s="318">
        <f t="shared" si="133"/>
        <v>0</v>
      </c>
      <c r="H584" s="319">
        <f>H585</f>
        <v>0</v>
      </c>
      <c r="I584" s="319">
        <f t="shared" si="134"/>
        <v>0</v>
      </c>
      <c r="J584" s="319">
        <f t="shared" si="134"/>
        <v>0</v>
      </c>
      <c r="K584" s="319">
        <f t="shared" si="134"/>
        <v>0</v>
      </c>
    </row>
    <row r="585" spans="1:11" ht="38.25" hidden="1" customHeight="1">
      <c r="A585" s="155"/>
      <c r="B585" s="108" t="s">
        <v>86</v>
      </c>
      <c r="C585" s="153" t="s">
        <v>19</v>
      </c>
      <c r="D585" s="153" t="s">
        <v>19</v>
      </c>
      <c r="E585" s="153" t="s">
        <v>567</v>
      </c>
      <c r="F585" s="153" t="s">
        <v>57</v>
      </c>
      <c r="G585" s="318">
        <f t="shared" si="133"/>
        <v>0</v>
      </c>
      <c r="H585" s="319">
        <f>H586</f>
        <v>0</v>
      </c>
      <c r="I585" s="319">
        <f>I586</f>
        <v>0</v>
      </c>
      <c r="J585" s="319">
        <f>J586</f>
        <v>0</v>
      </c>
      <c r="K585" s="319">
        <f>K586</f>
        <v>0</v>
      </c>
    </row>
    <row r="586" spans="1:11" ht="38.25" hidden="1" customHeight="1">
      <c r="A586" s="155"/>
      <c r="B586" s="108" t="s">
        <v>111</v>
      </c>
      <c r="C586" s="153" t="s">
        <v>19</v>
      </c>
      <c r="D586" s="153" t="s">
        <v>19</v>
      </c>
      <c r="E586" s="153" t="s">
        <v>567</v>
      </c>
      <c r="F586" s="153" t="s">
        <v>59</v>
      </c>
      <c r="G586" s="318">
        <f t="shared" si="133"/>
        <v>0</v>
      </c>
      <c r="H586" s="319">
        <f>'приложение 8.5.'!I776</f>
        <v>0</v>
      </c>
      <c r="I586" s="319">
        <f>'приложение 8.5.'!J776</f>
        <v>0</v>
      </c>
      <c r="J586" s="319">
        <f>'приложение 8.5.'!K776</f>
        <v>0</v>
      </c>
      <c r="K586" s="319">
        <f>'приложение 8.5.'!L776</f>
        <v>0</v>
      </c>
    </row>
    <row r="587" spans="1:11" ht="12.75" customHeight="1">
      <c r="A587" s="202"/>
      <c r="B587" s="193" t="s">
        <v>400</v>
      </c>
      <c r="C587" s="130" t="s">
        <v>114</v>
      </c>
      <c r="D587" s="130" t="s">
        <v>15</v>
      </c>
      <c r="E587" s="130"/>
      <c r="F587" s="130"/>
      <c r="G587" s="315">
        <f>H587+I587+J587+K587</f>
        <v>-56.7</v>
      </c>
      <c r="H587" s="327">
        <f t="shared" ref="H587:K591" si="135">H588</f>
        <v>-56.7</v>
      </c>
      <c r="I587" s="327">
        <f t="shared" si="135"/>
        <v>0</v>
      </c>
      <c r="J587" s="327">
        <f t="shared" si="135"/>
        <v>0</v>
      </c>
      <c r="K587" s="327">
        <f t="shared" si="135"/>
        <v>0</v>
      </c>
    </row>
    <row r="588" spans="1:11" ht="25.5" customHeight="1">
      <c r="A588" s="202"/>
      <c r="B588" s="193" t="s">
        <v>401</v>
      </c>
      <c r="C588" s="130" t="s">
        <v>114</v>
      </c>
      <c r="D588" s="130" t="s">
        <v>19</v>
      </c>
      <c r="E588" s="130"/>
      <c r="F588" s="130"/>
      <c r="G588" s="315">
        <f>H588+I588+J588+K588</f>
        <v>-56.7</v>
      </c>
      <c r="H588" s="327">
        <f t="shared" si="135"/>
        <v>-56.7</v>
      </c>
      <c r="I588" s="327">
        <f t="shared" si="135"/>
        <v>0</v>
      </c>
      <c r="J588" s="327">
        <f t="shared" si="135"/>
        <v>0</v>
      </c>
      <c r="K588" s="327">
        <f t="shared" si="135"/>
        <v>0</v>
      </c>
    </row>
    <row r="589" spans="1:11" ht="38.25" customHeight="1">
      <c r="A589" s="155"/>
      <c r="B589" s="212" t="s">
        <v>402</v>
      </c>
      <c r="C589" s="153" t="s">
        <v>114</v>
      </c>
      <c r="D589" s="153" t="s">
        <v>19</v>
      </c>
      <c r="E589" s="153" t="s">
        <v>403</v>
      </c>
      <c r="F589" s="153"/>
      <c r="G589" s="318">
        <f t="shared" ref="G589:G604" si="136">SUM(H589:K589)</f>
        <v>-56.7</v>
      </c>
      <c r="H589" s="319">
        <f t="shared" si="135"/>
        <v>-56.7</v>
      </c>
      <c r="I589" s="319">
        <f t="shared" si="135"/>
        <v>0</v>
      </c>
      <c r="J589" s="319">
        <f t="shared" si="135"/>
        <v>0</v>
      </c>
      <c r="K589" s="319">
        <f t="shared" si="135"/>
        <v>0</v>
      </c>
    </row>
    <row r="590" spans="1:11" ht="25.5" customHeight="1">
      <c r="A590" s="155"/>
      <c r="B590" s="108" t="s">
        <v>216</v>
      </c>
      <c r="C590" s="153" t="s">
        <v>114</v>
      </c>
      <c r="D590" s="153" t="s">
        <v>19</v>
      </c>
      <c r="E590" s="153" t="s">
        <v>404</v>
      </c>
      <c r="F590" s="153"/>
      <c r="G590" s="318">
        <f t="shared" si="136"/>
        <v>-56.7</v>
      </c>
      <c r="H590" s="319">
        <f>H591+H593</f>
        <v>-56.7</v>
      </c>
      <c r="I590" s="319">
        <f>I591+I593</f>
        <v>0</v>
      </c>
      <c r="J590" s="319">
        <f>J591+J593</f>
        <v>0</v>
      </c>
      <c r="K590" s="319">
        <f>K591+K593</f>
        <v>0</v>
      </c>
    </row>
    <row r="591" spans="1:11" ht="38.25" customHeight="1">
      <c r="A591" s="155"/>
      <c r="B591" s="108" t="s">
        <v>86</v>
      </c>
      <c r="C591" s="153" t="s">
        <v>114</v>
      </c>
      <c r="D591" s="153" t="s">
        <v>19</v>
      </c>
      <c r="E591" s="153" t="s">
        <v>404</v>
      </c>
      <c r="F591" s="153" t="s">
        <v>57</v>
      </c>
      <c r="G591" s="318">
        <f t="shared" si="136"/>
        <v>-56.7</v>
      </c>
      <c r="H591" s="319">
        <f t="shared" si="135"/>
        <v>-56.7</v>
      </c>
      <c r="I591" s="319">
        <f>I592</f>
        <v>0</v>
      </c>
      <c r="J591" s="319">
        <f>J592</f>
        <v>0</v>
      </c>
      <c r="K591" s="319">
        <f>K592</f>
        <v>0</v>
      </c>
    </row>
    <row r="592" spans="1:11" ht="38.25" customHeight="1">
      <c r="A592" s="155"/>
      <c r="B592" s="212" t="s">
        <v>111</v>
      </c>
      <c r="C592" s="153" t="s">
        <v>114</v>
      </c>
      <c r="D592" s="153" t="s">
        <v>19</v>
      </c>
      <c r="E592" s="153" t="s">
        <v>404</v>
      </c>
      <c r="F592" s="153" t="s">
        <v>59</v>
      </c>
      <c r="G592" s="318">
        <f t="shared" si="136"/>
        <v>-56.7</v>
      </c>
      <c r="H592" s="319">
        <f>'приложение 8.5.'!I783</f>
        <v>-56.7</v>
      </c>
      <c r="I592" s="319">
        <f>'приложение 8.5.'!J783</f>
        <v>0</v>
      </c>
      <c r="J592" s="319">
        <f>'приложение 8.5.'!K783</f>
        <v>0</v>
      </c>
      <c r="K592" s="319">
        <f>'приложение 8.5.'!L783</f>
        <v>0</v>
      </c>
    </row>
    <row r="593" spans="1:22" s="222" customFormat="1" ht="51" hidden="1" customHeight="1">
      <c r="A593" s="148"/>
      <c r="B593" s="116" t="s">
        <v>88</v>
      </c>
      <c r="C593" s="146" t="s">
        <v>114</v>
      </c>
      <c r="D593" s="146" t="s">
        <v>19</v>
      </c>
      <c r="E593" s="146" t="s">
        <v>404</v>
      </c>
      <c r="F593" s="117" t="s">
        <v>49</v>
      </c>
      <c r="G593" s="167">
        <f>H593+I593+J593+K593</f>
        <v>0</v>
      </c>
      <c r="H593" s="168">
        <f>H594+H595</f>
        <v>0</v>
      </c>
      <c r="I593" s="168">
        <f>I594+I595</f>
        <v>0</v>
      </c>
      <c r="J593" s="168">
        <f>J594+J595</f>
        <v>0</v>
      </c>
      <c r="K593" s="168">
        <f>K594+K595</f>
        <v>0</v>
      </c>
    </row>
    <row r="594" spans="1:22" s="222" customFormat="1" ht="12.75" hidden="1" customHeight="1">
      <c r="A594" s="148"/>
      <c r="B594" s="116" t="s">
        <v>51</v>
      </c>
      <c r="C594" s="146" t="s">
        <v>114</v>
      </c>
      <c r="D594" s="146" t="s">
        <v>19</v>
      </c>
      <c r="E594" s="146" t="s">
        <v>404</v>
      </c>
      <c r="F594" s="117" t="s">
        <v>50</v>
      </c>
      <c r="G594" s="167">
        <f>H594+I594+J594+K594</f>
        <v>0</v>
      </c>
      <c r="H594" s="168">
        <f>'приложение 8.5.'!I786+'приложение 8.5.'!I1275</f>
        <v>0</v>
      </c>
      <c r="I594" s="168">
        <f>'приложение 8.5.'!J786+'приложение 8.5.'!J1275</f>
        <v>0</v>
      </c>
      <c r="J594" s="168">
        <f>'приложение 8.5.'!K786+'приложение 8.5.'!K1275</f>
        <v>0</v>
      </c>
      <c r="K594" s="168">
        <f>'приложение 8.5.'!L786+'приложение 8.5.'!L1275</f>
        <v>0</v>
      </c>
    </row>
    <row r="595" spans="1:22" s="222" customFormat="1" ht="12.75" hidden="1" customHeight="1">
      <c r="A595" s="220"/>
      <c r="B595" s="217" t="s">
        <v>66</v>
      </c>
      <c r="C595" s="146" t="s">
        <v>114</v>
      </c>
      <c r="D595" s="146" t="s">
        <v>19</v>
      </c>
      <c r="E595" s="146" t="s">
        <v>404</v>
      </c>
      <c r="F595" s="146" t="s">
        <v>64</v>
      </c>
      <c r="G595" s="320">
        <f>SUM(H595:K595)</f>
        <v>0</v>
      </c>
      <c r="H595" s="321">
        <f>'приложение 8.5.'!I788</f>
        <v>0</v>
      </c>
      <c r="I595" s="321">
        <f>'приложение 8.5.'!J788</f>
        <v>0</v>
      </c>
      <c r="J595" s="321">
        <f>'приложение 8.5.'!K788</f>
        <v>0</v>
      </c>
      <c r="K595" s="321">
        <f>'приложение 8.5.'!L788</f>
        <v>0</v>
      </c>
    </row>
    <row r="596" spans="1:22" ht="12.75" customHeight="1">
      <c r="A596" s="202"/>
      <c r="B596" s="193" t="s">
        <v>29</v>
      </c>
      <c r="C596" s="130" t="s">
        <v>20</v>
      </c>
      <c r="D596" s="130" t="s">
        <v>15</v>
      </c>
      <c r="E596" s="130"/>
      <c r="F596" s="130"/>
      <c r="G596" s="315">
        <f t="shared" si="136"/>
        <v>433294.3</v>
      </c>
      <c r="H596" s="327">
        <f>H597+H630+H726+H779</f>
        <v>24611.9</v>
      </c>
      <c r="I596" s="327">
        <f>I597+I630+I726+I779</f>
        <v>-1751.3</v>
      </c>
      <c r="J596" s="327">
        <f>J597+J630+J726+J779</f>
        <v>410433.7</v>
      </c>
      <c r="K596" s="327">
        <f>K597+K630+K726+K779</f>
        <v>0</v>
      </c>
    </row>
    <row r="597" spans="1:22" ht="12.75" customHeight="1">
      <c r="A597" s="194"/>
      <c r="B597" s="193" t="s">
        <v>160</v>
      </c>
      <c r="C597" s="111" t="s">
        <v>20</v>
      </c>
      <c r="D597" s="111" t="s">
        <v>14</v>
      </c>
      <c r="E597" s="111"/>
      <c r="F597" s="111"/>
      <c r="G597" s="315">
        <f t="shared" si="136"/>
        <v>-4084.8999999999996</v>
      </c>
      <c r="H597" s="315">
        <f>H598</f>
        <v>-2078.7999999999997</v>
      </c>
      <c r="I597" s="315">
        <f>I598</f>
        <v>-2006.1</v>
      </c>
      <c r="J597" s="315">
        <f>J598</f>
        <v>0</v>
      </c>
      <c r="K597" s="315">
        <f>K598</f>
        <v>0</v>
      </c>
    </row>
    <row r="598" spans="1:22" ht="38.25" customHeight="1">
      <c r="A598" s="190"/>
      <c r="B598" s="108" t="s">
        <v>161</v>
      </c>
      <c r="C598" s="109" t="s">
        <v>20</v>
      </c>
      <c r="D598" s="109" t="s">
        <v>14</v>
      </c>
      <c r="E598" s="109" t="s">
        <v>300</v>
      </c>
      <c r="F598" s="111"/>
      <c r="G598" s="315">
        <f t="shared" si="136"/>
        <v>-4084.8999999999996</v>
      </c>
      <c r="H598" s="316">
        <f>H599+H612+H619</f>
        <v>-2078.7999999999997</v>
      </c>
      <c r="I598" s="316">
        <f>I599+I619</f>
        <v>-2006.1</v>
      </c>
      <c r="J598" s="316">
        <f>J599+J619</f>
        <v>0</v>
      </c>
      <c r="K598" s="316">
        <f>K599+K612+K619</f>
        <v>0</v>
      </c>
    </row>
    <row r="599" spans="1:22" ht="25.5" customHeight="1">
      <c r="A599" s="190"/>
      <c r="B599" s="108" t="s">
        <v>301</v>
      </c>
      <c r="C599" s="109" t="s">
        <v>20</v>
      </c>
      <c r="D599" s="109" t="s">
        <v>14</v>
      </c>
      <c r="E599" s="109" t="s">
        <v>302</v>
      </c>
      <c r="F599" s="111"/>
      <c r="G599" s="315">
        <f t="shared" si="136"/>
        <v>-4227.2999999999993</v>
      </c>
      <c r="H599" s="316">
        <f>H600</f>
        <v>-2221.1999999999998</v>
      </c>
      <c r="I599" s="316">
        <f>I600</f>
        <v>-2006.1</v>
      </c>
      <c r="J599" s="316">
        <f>J600</f>
        <v>0</v>
      </c>
      <c r="K599" s="316">
        <f>K600</f>
        <v>0</v>
      </c>
    </row>
    <row r="600" spans="1:22" ht="25.5">
      <c r="A600" s="190"/>
      <c r="B600" s="108" t="s">
        <v>303</v>
      </c>
      <c r="C600" s="109" t="s">
        <v>20</v>
      </c>
      <c r="D600" s="109" t="s">
        <v>14</v>
      </c>
      <c r="E600" s="109" t="s">
        <v>304</v>
      </c>
      <c r="F600" s="111"/>
      <c r="G600" s="315">
        <f t="shared" si="136"/>
        <v>-4227.2999999999993</v>
      </c>
      <c r="H600" s="316">
        <f>H601+H603+H606</f>
        <v>-2221.1999999999998</v>
      </c>
      <c r="I600" s="316">
        <f>I601+I603+I606</f>
        <v>-2006.1</v>
      </c>
      <c r="J600" s="316">
        <f>J601+J603+J606</f>
        <v>0</v>
      </c>
      <c r="K600" s="316">
        <f>K601+K603+K606</f>
        <v>0</v>
      </c>
    </row>
    <row r="601" spans="1:22" ht="51">
      <c r="A601" s="155"/>
      <c r="B601" s="108" t="s">
        <v>88</v>
      </c>
      <c r="C601" s="109" t="s">
        <v>20</v>
      </c>
      <c r="D601" s="109" t="s">
        <v>14</v>
      </c>
      <c r="E601" s="109" t="s">
        <v>305</v>
      </c>
      <c r="F601" s="109" t="s">
        <v>49</v>
      </c>
      <c r="G601" s="315">
        <f t="shared" si="136"/>
        <v>-2221.1999999999998</v>
      </c>
      <c r="H601" s="316">
        <f>H602</f>
        <v>-2221.1999999999998</v>
      </c>
      <c r="I601" s="316">
        <f>I602</f>
        <v>0</v>
      </c>
      <c r="J601" s="316">
        <f>J602</f>
        <v>0</v>
      </c>
      <c r="K601" s="316">
        <f>K602</f>
        <v>0</v>
      </c>
    </row>
    <row r="602" spans="1:22">
      <c r="A602" s="155"/>
      <c r="B602" s="108" t="s">
        <v>51</v>
      </c>
      <c r="C602" s="109" t="s">
        <v>20</v>
      </c>
      <c r="D602" s="109" t="s">
        <v>14</v>
      </c>
      <c r="E602" s="109" t="s">
        <v>305</v>
      </c>
      <c r="F602" s="109" t="s">
        <v>50</v>
      </c>
      <c r="G602" s="315">
        <f t="shared" si="136"/>
        <v>-2221.1999999999998</v>
      </c>
      <c r="H602" s="316">
        <f>'приложение 8.5.'!I1284</f>
        <v>-2221.1999999999998</v>
      </c>
      <c r="I602" s="316">
        <f>'приложение 8.5.'!J1284</f>
        <v>0</v>
      </c>
      <c r="J602" s="316">
        <f>'приложение 8.5.'!K1284</f>
        <v>0</v>
      </c>
      <c r="K602" s="316">
        <f>'приложение 8.5.'!L1284</f>
        <v>0</v>
      </c>
    </row>
    <row r="603" spans="1:22" ht="140.25" customHeight="1">
      <c r="A603" s="152"/>
      <c r="B603" s="110" t="s">
        <v>505</v>
      </c>
      <c r="C603" s="109" t="s">
        <v>20</v>
      </c>
      <c r="D603" s="109" t="s">
        <v>14</v>
      </c>
      <c r="E603" s="109" t="s">
        <v>306</v>
      </c>
      <c r="F603" s="109"/>
      <c r="G603" s="315">
        <f t="shared" si="136"/>
        <v>-2006.1</v>
      </c>
      <c r="H603" s="316">
        <f>H604</f>
        <v>0</v>
      </c>
      <c r="I603" s="316">
        <f t="shared" ref="I603:K604" si="137">I604</f>
        <v>-2006.1</v>
      </c>
      <c r="J603" s="316">
        <f t="shared" si="137"/>
        <v>0</v>
      </c>
      <c r="K603" s="316">
        <f t="shared" si="137"/>
        <v>0</v>
      </c>
    </row>
    <row r="604" spans="1:22" ht="51" customHeight="1">
      <c r="A604" s="155"/>
      <c r="B604" s="108" t="s">
        <v>88</v>
      </c>
      <c r="C604" s="109" t="s">
        <v>20</v>
      </c>
      <c r="D604" s="109" t="s">
        <v>14</v>
      </c>
      <c r="E604" s="109" t="s">
        <v>306</v>
      </c>
      <c r="F604" s="109" t="s">
        <v>49</v>
      </c>
      <c r="G604" s="315">
        <f t="shared" si="136"/>
        <v>-2006.1</v>
      </c>
      <c r="H604" s="316">
        <f>H605</f>
        <v>0</v>
      </c>
      <c r="I604" s="316">
        <f t="shared" si="137"/>
        <v>-2006.1</v>
      </c>
      <c r="J604" s="316">
        <f t="shared" si="137"/>
        <v>0</v>
      </c>
      <c r="K604" s="316">
        <f t="shared" si="137"/>
        <v>0</v>
      </c>
    </row>
    <row r="605" spans="1:22" ht="12.75" customHeight="1">
      <c r="A605" s="155"/>
      <c r="B605" s="108" t="s">
        <v>51</v>
      </c>
      <c r="C605" s="109" t="s">
        <v>20</v>
      </c>
      <c r="D605" s="109" t="s">
        <v>14</v>
      </c>
      <c r="E605" s="109" t="s">
        <v>306</v>
      </c>
      <c r="F605" s="109" t="s">
        <v>50</v>
      </c>
      <c r="G605" s="315">
        <f t="shared" ref="G605:G622" si="138">SUM(H605:K605)</f>
        <v>-2006.1</v>
      </c>
      <c r="H605" s="316">
        <f>'приложение 8.5.'!I1289</f>
        <v>0</v>
      </c>
      <c r="I605" s="316">
        <f>'приложение 8.5.'!J1289</f>
        <v>-2006.1</v>
      </c>
      <c r="J605" s="316">
        <f>'приложение 8.5.'!K1289</f>
        <v>0</v>
      </c>
      <c r="K605" s="316">
        <f>'приложение 8.5.'!L1289</f>
        <v>0</v>
      </c>
    </row>
    <row r="606" spans="1:22" s="29" customFormat="1" ht="76.5" hidden="1">
      <c r="A606" s="80"/>
      <c r="B606" s="101" t="s">
        <v>680</v>
      </c>
      <c r="C606" s="15" t="s">
        <v>20</v>
      </c>
      <c r="D606" s="15" t="s">
        <v>14</v>
      </c>
      <c r="E606" s="15" t="s">
        <v>681</v>
      </c>
      <c r="F606" s="19"/>
      <c r="G606" s="159">
        <f t="shared" si="138"/>
        <v>0</v>
      </c>
      <c r="H606" s="160">
        <v>0</v>
      </c>
      <c r="I606" s="160">
        <v>0</v>
      </c>
      <c r="J606" s="160">
        <v>0</v>
      </c>
      <c r="K606" s="160">
        <f>K607</f>
        <v>0</v>
      </c>
      <c r="M606" s="310"/>
      <c r="N606" s="310"/>
      <c r="O606" s="310"/>
      <c r="P606" s="310"/>
      <c r="Q606" s="310"/>
      <c r="R606" s="310"/>
      <c r="S606" s="310"/>
      <c r="T606" s="310"/>
      <c r="U606" s="310"/>
      <c r="V606" s="310"/>
    </row>
    <row r="607" spans="1:22" s="29" customFormat="1" ht="51" hidden="1">
      <c r="A607" s="80"/>
      <c r="B607" s="13" t="s">
        <v>88</v>
      </c>
      <c r="C607" s="15" t="s">
        <v>20</v>
      </c>
      <c r="D607" s="15" t="s">
        <v>14</v>
      </c>
      <c r="E607" s="15" t="s">
        <v>681</v>
      </c>
      <c r="F607" s="15" t="s">
        <v>49</v>
      </c>
      <c r="G607" s="159">
        <f t="shared" si="138"/>
        <v>0</v>
      </c>
      <c r="H607" s="160">
        <v>0</v>
      </c>
      <c r="I607" s="160">
        <v>0</v>
      </c>
      <c r="J607" s="160">
        <v>0</v>
      </c>
      <c r="K607" s="160">
        <f>K608</f>
        <v>0</v>
      </c>
      <c r="M607" s="310"/>
      <c r="N607" s="310"/>
      <c r="O607" s="310"/>
      <c r="P607" s="310"/>
      <c r="Q607" s="310"/>
      <c r="R607" s="310"/>
      <c r="S607" s="310"/>
      <c r="T607" s="310"/>
      <c r="U607" s="310"/>
      <c r="V607" s="310"/>
    </row>
    <row r="608" spans="1:22" s="29" customFormat="1" hidden="1">
      <c r="A608" s="80"/>
      <c r="B608" s="13" t="s">
        <v>51</v>
      </c>
      <c r="C608" s="15" t="s">
        <v>20</v>
      </c>
      <c r="D608" s="15" t="s">
        <v>14</v>
      </c>
      <c r="E608" s="15" t="s">
        <v>681</v>
      </c>
      <c r="F608" s="15" t="s">
        <v>50</v>
      </c>
      <c r="G608" s="159">
        <f t="shared" si="138"/>
        <v>0</v>
      </c>
      <c r="H608" s="160">
        <v>0</v>
      </c>
      <c r="I608" s="160">
        <v>0</v>
      </c>
      <c r="J608" s="160">
        <v>0</v>
      </c>
      <c r="K608" s="160">
        <f>'приложение 8.5.'!L1293</f>
        <v>0</v>
      </c>
      <c r="M608" s="310"/>
      <c r="N608" s="310"/>
      <c r="O608" s="310"/>
      <c r="P608" s="310"/>
      <c r="Q608" s="310"/>
      <c r="R608" s="310"/>
      <c r="S608" s="310"/>
      <c r="T608" s="310"/>
      <c r="U608" s="310"/>
      <c r="V608" s="310"/>
    </row>
    <row r="609" spans="1:16" ht="25.5" hidden="1" customHeight="1">
      <c r="A609" s="152"/>
      <c r="B609" s="108" t="s">
        <v>216</v>
      </c>
      <c r="C609" s="109" t="s">
        <v>20</v>
      </c>
      <c r="D609" s="109" t="s">
        <v>14</v>
      </c>
      <c r="E609" s="109" t="s">
        <v>544</v>
      </c>
      <c r="F609" s="109"/>
      <c r="G609" s="315">
        <f t="shared" si="138"/>
        <v>0</v>
      </c>
      <c r="H609" s="316">
        <f>H610</f>
        <v>0</v>
      </c>
      <c r="I609" s="316">
        <f t="shared" ref="I609:K610" si="139">I610</f>
        <v>0</v>
      </c>
      <c r="J609" s="316">
        <f t="shared" si="139"/>
        <v>0</v>
      </c>
      <c r="K609" s="316">
        <f t="shared" si="139"/>
        <v>0</v>
      </c>
    </row>
    <row r="610" spans="1:16" ht="51" hidden="1" customHeight="1">
      <c r="A610" s="155"/>
      <c r="B610" s="108" t="s">
        <v>88</v>
      </c>
      <c r="C610" s="109" t="s">
        <v>20</v>
      </c>
      <c r="D610" s="109" t="s">
        <v>14</v>
      </c>
      <c r="E610" s="109" t="s">
        <v>544</v>
      </c>
      <c r="F610" s="109" t="s">
        <v>49</v>
      </c>
      <c r="G610" s="315">
        <f t="shared" si="138"/>
        <v>0</v>
      </c>
      <c r="H610" s="316">
        <f>H611</f>
        <v>0</v>
      </c>
      <c r="I610" s="316">
        <f t="shared" si="139"/>
        <v>0</v>
      </c>
      <c r="J610" s="316">
        <f t="shared" si="139"/>
        <v>0</v>
      </c>
      <c r="K610" s="316">
        <f t="shared" si="139"/>
        <v>0</v>
      </c>
    </row>
    <row r="611" spans="1:16" ht="12.75" hidden="1" customHeight="1">
      <c r="A611" s="155"/>
      <c r="B611" s="108" t="s">
        <v>51</v>
      </c>
      <c r="C611" s="109" t="s">
        <v>20</v>
      </c>
      <c r="D611" s="109" t="s">
        <v>14</v>
      </c>
      <c r="E611" s="109" t="s">
        <v>544</v>
      </c>
      <c r="F611" s="109" t="s">
        <v>50</v>
      </c>
      <c r="G611" s="315">
        <f t="shared" si="138"/>
        <v>0</v>
      </c>
      <c r="H611" s="316">
        <f>'приложение 8.5.'!I1297</f>
        <v>0</v>
      </c>
      <c r="I611" s="316">
        <f>'приложение 8.5.'!J1297</f>
        <v>0</v>
      </c>
      <c r="J611" s="316">
        <f>'приложение 8.5.'!K1297</f>
        <v>0</v>
      </c>
      <c r="K611" s="316">
        <f>'приложение 8.5.'!L1297</f>
        <v>0</v>
      </c>
    </row>
    <row r="612" spans="1:16" s="313" customFormat="1" ht="25.5" hidden="1" customHeight="1">
      <c r="A612" s="148"/>
      <c r="B612" s="116" t="s">
        <v>326</v>
      </c>
      <c r="C612" s="117" t="s">
        <v>20</v>
      </c>
      <c r="D612" s="117" t="s">
        <v>14</v>
      </c>
      <c r="E612" s="117" t="s">
        <v>327</v>
      </c>
      <c r="F612" s="117"/>
      <c r="G612" s="167">
        <f t="shared" si="138"/>
        <v>0</v>
      </c>
      <c r="H612" s="168">
        <f>H613+H616</f>
        <v>0</v>
      </c>
      <c r="I612" s="168">
        <f>I613+I616</f>
        <v>0</v>
      </c>
      <c r="J612" s="168">
        <f>J613+J616</f>
        <v>0</v>
      </c>
      <c r="K612" s="168">
        <f>K613+K616</f>
        <v>0</v>
      </c>
      <c r="M612" s="312"/>
      <c r="N612" s="312"/>
      <c r="O612" s="312"/>
      <c r="P612" s="312"/>
    </row>
    <row r="613" spans="1:16" s="313" customFormat="1" ht="25.5" hidden="1" customHeight="1">
      <c r="A613" s="148"/>
      <c r="B613" s="116" t="s">
        <v>538</v>
      </c>
      <c r="C613" s="117" t="s">
        <v>20</v>
      </c>
      <c r="D613" s="117" t="s">
        <v>14</v>
      </c>
      <c r="E613" s="117" t="s">
        <v>540</v>
      </c>
      <c r="F613" s="117"/>
      <c r="G613" s="167">
        <f t="shared" si="138"/>
        <v>0</v>
      </c>
      <c r="H613" s="168">
        <f>H614</f>
        <v>0</v>
      </c>
      <c r="I613" s="168">
        <f t="shared" ref="I613:K614" si="140">I614</f>
        <v>0</v>
      </c>
      <c r="J613" s="168">
        <f t="shared" si="140"/>
        <v>0</v>
      </c>
      <c r="K613" s="308">
        <f t="shared" si="140"/>
        <v>0</v>
      </c>
      <c r="M613" s="312"/>
      <c r="N613" s="312"/>
      <c r="O613" s="312"/>
      <c r="P613" s="312"/>
    </row>
    <row r="614" spans="1:16" s="313" customFormat="1" ht="51" hidden="1" customHeight="1">
      <c r="A614" s="148"/>
      <c r="B614" s="116" t="s">
        <v>88</v>
      </c>
      <c r="C614" s="117" t="s">
        <v>20</v>
      </c>
      <c r="D614" s="117" t="s">
        <v>14</v>
      </c>
      <c r="E614" s="117" t="s">
        <v>540</v>
      </c>
      <c r="F614" s="117" t="s">
        <v>49</v>
      </c>
      <c r="G614" s="167">
        <f t="shared" si="138"/>
        <v>0</v>
      </c>
      <c r="H614" s="168">
        <f>H615</f>
        <v>0</v>
      </c>
      <c r="I614" s="168">
        <f t="shared" si="140"/>
        <v>0</v>
      </c>
      <c r="J614" s="168">
        <f t="shared" si="140"/>
        <v>0</v>
      </c>
      <c r="K614" s="168">
        <f t="shared" si="140"/>
        <v>0</v>
      </c>
      <c r="M614" s="312"/>
      <c r="N614" s="312"/>
      <c r="O614" s="312"/>
      <c r="P614" s="312"/>
    </row>
    <row r="615" spans="1:16" s="313" customFormat="1" ht="12.75" hidden="1" customHeight="1">
      <c r="A615" s="148"/>
      <c r="B615" s="116" t="s">
        <v>51</v>
      </c>
      <c r="C615" s="117" t="s">
        <v>20</v>
      </c>
      <c r="D615" s="117" t="s">
        <v>14</v>
      </c>
      <c r="E615" s="117" t="s">
        <v>540</v>
      </c>
      <c r="F615" s="117" t="s">
        <v>50</v>
      </c>
      <c r="G615" s="167">
        <f t="shared" si="138"/>
        <v>0</v>
      </c>
      <c r="H615" s="168">
        <f>'приложение 8.5.'!I1302</f>
        <v>0</v>
      </c>
      <c r="I615" s="168">
        <f>'приложение 8.5.'!J1302</f>
        <v>0</v>
      </c>
      <c r="J615" s="168">
        <f>'приложение 8.5.'!K1302</f>
        <v>0</v>
      </c>
      <c r="K615" s="168">
        <f>'приложение 8.5.'!L1302</f>
        <v>0</v>
      </c>
      <c r="M615" s="312"/>
      <c r="N615" s="312"/>
      <c r="O615" s="312"/>
      <c r="P615" s="312"/>
    </row>
    <row r="616" spans="1:16" s="355" customFormat="1" ht="76.5" hidden="1">
      <c r="A616" s="347"/>
      <c r="B616" s="348" t="s">
        <v>680</v>
      </c>
      <c r="C616" s="350" t="s">
        <v>20</v>
      </c>
      <c r="D616" s="350" t="s">
        <v>14</v>
      </c>
      <c r="E616" s="350" t="s">
        <v>699</v>
      </c>
      <c r="F616" s="351"/>
      <c r="G616" s="352">
        <f t="shared" si="138"/>
        <v>0</v>
      </c>
      <c r="H616" s="353">
        <v>0</v>
      </c>
      <c r="I616" s="353">
        <v>0</v>
      </c>
      <c r="J616" s="353">
        <v>0</v>
      </c>
      <c r="K616" s="353">
        <f>K617</f>
        <v>0</v>
      </c>
      <c r="M616" s="354"/>
      <c r="N616" s="354"/>
    </row>
    <row r="617" spans="1:16" s="355" customFormat="1" ht="51" hidden="1">
      <c r="A617" s="347"/>
      <c r="B617" s="356" t="s">
        <v>88</v>
      </c>
      <c r="C617" s="350" t="s">
        <v>20</v>
      </c>
      <c r="D617" s="350" t="s">
        <v>14</v>
      </c>
      <c r="E617" s="350" t="s">
        <v>699</v>
      </c>
      <c r="F617" s="358" t="s">
        <v>49</v>
      </c>
      <c r="G617" s="352">
        <f t="shared" si="138"/>
        <v>0</v>
      </c>
      <c r="H617" s="353">
        <v>0</v>
      </c>
      <c r="I617" s="353">
        <v>0</v>
      </c>
      <c r="J617" s="353">
        <v>0</v>
      </c>
      <c r="K617" s="353">
        <f>K618</f>
        <v>0</v>
      </c>
      <c r="M617" s="354"/>
      <c r="N617" s="354"/>
    </row>
    <row r="618" spans="1:16" s="355" customFormat="1" hidden="1">
      <c r="A618" s="347"/>
      <c r="B618" s="356" t="s">
        <v>51</v>
      </c>
      <c r="C618" s="350" t="s">
        <v>20</v>
      </c>
      <c r="D618" s="350" t="s">
        <v>14</v>
      </c>
      <c r="E618" s="350" t="s">
        <v>699</v>
      </c>
      <c r="F618" s="358" t="s">
        <v>50</v>
      </c>
      <c r="G618" s="352">
        <f t="shared" si="138"/>
        <v>0</v>
      </c>
      <c r="H618" s="353">
        <f>'приложение 8.5.'!I1306</f>
        <v>0</v>
      </c>
      <c r="I618" s="353">
        <f>'приложение 8.5.'!J1306</f>
        <v>0</v>
      </c>
      <c r="J618" s="353">
        <f>'приложение 8.5.'!K1306</f>
        <v>0</v>
      </c>
      <c r="K618" s="353">
        <f>'приложение 8.5.'!L1306</f>
        <v>0</v>
      </c>
      <c r="M618" s="354"/>
      <c r="N618" s="354"/>
    </row>
    <row r="619" spans="1:16" ht="38.25" customHeight="1">
      <c r="A619" s="152"/>
      <c r="B619" s="108" t="s">
        <v>315</v>
      </c>
      <c r="C619" s="109" t="s">
        <v>20</v>
      </c>
      <c r="D619" s="109" t="s">
        <v>14</v>
      </c>
      <c r="E619" s="117" t="s">
        <v>316</v>
      </c>
      <c r="F619" s="109"/>
      <c r="G619" s="315">
        <f t="shared" si="138"/>
        <v>142.4</v>
      </c>
      <c r="H619" s="316">
        <f>H620+H627</f>
        <v>142.4</v>
      </c>
      <c r="I619" s="316">
        <f>I620+I627</f>
        <v>0</v>
      </c>
      <c r="J619" s="316">
        <f>J620+J627</f>
        <v>0</v>
      </c>
      <c r="K619" s="316">
        <f>K620+K627</f>
        <v>0</v>
      </c>
    </row>
    <row r="620" spans="1:16" ht="25.5">
      <c r="A620" s="152"/>
      <c r="B620" s="108" t="s">
        <v>216</v>
      </c>
      <c r="C620" s="109" t="s">
        <v>20</v>
      </c>
      <c r="D620" s="109" t="s">
        <v>14</v>
      </c>
      <c r="E620" s="109" t="s">
        <v>543</v>
      </c>
      <c r="F620" s="109"/>
      <c r="G620" s="315">
        <f t="shared" si="138"/>
        <v>142.4</v>
      </c>
      <c r="H620" s="316">
        <f>H621+H623+H625</f>
        <v>142.4</v>
      </c>
      <c r="I620" s="316">
        <f>I621+I623+I625</f>
        <v>0</v>
      </c>
      <c r="J620" s="316">
        <f>J621+J623+J625</f>
        <v>0</v>
      </c>
      <c r="K620" s="316">
        <f>K621+K623+K625</f>
        <v>0</v>
      </c>
    </row>
    <row r="621" spans="1:16" ht="38.25" hidden="1">
      <c r="A621" s="155"/>
      <c r="B621" s="108" t="s">
        <v>86</v>
      </c>
      <c r="C621" s="109" t="s">
        <v>20</v>
      </c>
      <c r="D621" s="109" t="s">
        <v>14</v>
      </c>
      <c r="E621" s="109" t="s">
        <v>543</v>
      </c>
      <c r="F621" s="153" t="s">
        <v>57</v>
      </c>
      <c r="G621" s="318">
        <f t="shared" si="138"/>
        <v>0</v>
      </c>
      <c r="H621" s="319">
        <f>H622</f>
        <v>0</v>
      </c>
      <c r="I621" s="319">
        <f>I622</f>
        <v>0</v>
      </c>
      <c r="J621" s="319">
        <f>J622</f>
        <v>0</v>
      </c>
      <c r="K621" s="319">
        <f>K622</f>
        <v>0</v>
      </c>
    </row>
    <row r="622" spans="1:16" ht="38.25">
      <c r="A622" s="155"/>
      <c r="B622" s="212" t="s">
        <v>111</v>
      </c>
      <c r="C622" s="109" t="s">
        <v>20</v>
      </c>
      <c r="D622" s="109" t="s">
        <v>14</v>
      </c>
      <c r="E622" s="109" t="s">
        <v>543</v>
      </c>
      <c r="F622" s="153" t="s">
        <v>59</v>
      </c>
      <c r="G622" s="318">
        <f t="shared" si="138"/>
        <v>0</v>
      </c>
      <c r="H622" s="319">
        <f>'приложение 8.5.'!I796</f>
        <v>0</v>
      </c>
      <c r="I622" s="319">
        <f>'приложение 8.5.'!J796</f>
        <v>0</v>
      </c>
      <c r="J622" s="319">
        <f>'приложение 8.5.'!K796</f>
        <v>0</v>
      </c>
      <c r="K622" s="319">
        <f>'приложение 8.5.'!L796</f>
        <v>0</v>
      </c>
    </row>
    <row r="623" spans="1:16" s="222" customFormat="1" ht="38.25">
      <c r="A623" s="226"/>
      <c r="B623" s="217" t="s">
        <v>343</v>
      </c>
      <c r="C623" s="117" t="s">
        <v>20</v>
      </c>
      <c r="D623" s="117" t="s">
        <v>14</v>
      </c>
      <c r="E623" s="117" t="s">
        <v>543</v>
      </c>
      <c r="F623" s="146" t="s">
        <v>77</v>
      </c>
      <c r="G623" s="320">
        <f>H623+I623+J623+K623</f>
        <v>0</v>
      </c>
      <c r="H623" s="321">
        <f>H624</f>
        <v>0</v>
      </c>
      <c r="I623" s="321">
        <f>I624</f>
        <v>0</v>
      </c>
      <c r="J623" s="321">
        <f>J624</f>
        <v>0</v>
      </c>
      <c r="K623" s="321">
        <f>K624</f>
        <v>0</v>
      </c>
    </row>
    <row r="624" spans="1:16" s="222" customFormat="1">
      <c r="A624" s="226"/>
      <c r="B624" s="217" t="s">
        <v>35</v>
      </c>
      <c r="C624" s="117" t="s">
        <v>20</v>
      </c>
      <c r="D624" s="117" t="s">
        <v>14</v>
      </c>
      <c r="E624" s="117" t="s">
        <v>543</v>
      </c>
      <c r="F624" s="146" t="s">
        <v>78</v>
      </c>
      <c r="G624" s="320">
        <f>H624+I624+J624+K624</f>
        <v>0</v>
      </c>
      <c r="H624" s="321">
        <f>'приложение 8.5.'!I800</f>
        <v>0</v>
      </c>
      <c r="I624" s="321">
        <f>'приложение 8.5.'!J800</f>
        <v>0</v>
      </c>
      <c r="J624" s="321">
        <f>'приложение 8.5.'!K800</f>
        <v>0</v>
      </c>
      <c r="K624" s="321">
        <f>'приложение 8.5.'!L800</f>
        <v>0</v>
      </c>
    </row>
    <row r="625" spans="1:11" ht="51">
      <c r="A625" s="155"/>
      <c r="B625" s="108" t="s">
        <v>88</v>
      </c>
      <c r="C625" s="109" t="s">
        <v>20</v>
      </c>
      <c r="D625" s="109" t="s">
        <v>14</v>
      </c>
      <c r="E625" s="109" t="s">
        <v>543</v>
      </c>
      <c r="F625" s="109" t="s">
        <v>49</v>
      </c>
      <c r="G625" s="315">
        <f>SUM(H625:K625)</f>
        <v>142.4</v>
      </c>
      <c r="H625" s="316">
        <f>H626</f>
        <v>142.4</v>
      </c>
      <c r="I625" s="316">
        <f>I626</f>
        <v>0</v>
      </c>
      <c r="J625" s="316">
        <f>J626</f>
        <v>0</v>
      </c>
      <c r="K625" s="316">
        <f>K626</f>
        <v>0</v>
      </c>
    </row>
    <row r="626" spans="1:11">
      <c r="A626" s="155"/>
      <c r="B626" s="108" t="s">
        <v>51</v>
      </c>
      <c r="C626" s="109" t="s">
        <v>20</v>
      </c>
      <c r="D626" s="109" t="s">
        <v>14</v>
      </c>
      <c r="E626" s="109" t="s">
        <v>543</v>
      </c>
      <c r="F626" s="109" t="s">
        <v>50</v>
      </c>
      <c r="G626" s="315">
        <f>SUM(H626:K626)</f>
        <v>142.4</v>
      </c>
      <c r="H626" s="316">
        <f>'приложение 8.5.'!I1313</f>
        <v>142.4</v>
      </c>
      <c r="I626" s="316">
        <f>'приложение 8.5.'!J1313</f>
        <v>0</v>
      </c>
      <c r="J626" s="316">
        <f>'приложение 8.5.'!K1313</f>
        <v>0</v>
      </c>
      <c r="K626" s="316">
        <f>'приложение 8.5.'!L1313</f>
        <v>0</v>
      </c>
    </row>
    <row r="627" spans="1:11" s="151" customFormat="1" ht="63.75" hidden="1">
      <c r="A627" s="145"/>
      <c r="B627" s="217" t="s">
        <v>587</v>
      </c>
      <c r="C627" s="117" t="s">
        <v>20</v>
      </c>
      <c r="D627" s="117" t="s">
        <v>14</v>
      </c>
      <c r="E627" s="117" t="s">
        <v>592</v>
      </c>
      <c r="F627" s="117"/>
      <c r="G627" s="167">
        <f>SUM(H627:K627)</f>
        <v>0</v>
      </c>
      <c r="H627" s="168">
        <f>H628</f>
        <v>0</v>
      </c>
      <c r="I627" s="168">
        <f t="shared" ref="I627:K628" si="141">I628</f>
        <v>0</v>
      </c>
      <c r="J627" s="168">
        <f t="shared" si="141"/>
        <v>0</v>
      </c>
      <c r="K627" s="168">
        <f t="shared" si="141"/>
        <v>0</v>
      </c>
    </row>
    <row r="628" spans="1:11" s="151" customFormat="1" ht="49.5" hidden="1" customHeight="1">
      <c r="A628" s="148"/>
      <c r="B628" s="227" t="s">
        <v>88</v>
      </c>
      <c r="C628" s="117" t="s">
        <v>20</v>
      </c>
      <c r="D628" s="117" t="s">
        <v>14</v>
      </c>
      <c r="E628" s="117" t="s">
        <v>592</v>
      </c>
      <c r="F628" s="117" t="s">
        <v>49</v>
      </c>
      <c r="G628" s="167">
        <f>H628+I628+J628+K628</f>
        <v>0</v>
      </c>
      <c r="H628" s="168">
        <f>H629</f>
        <v>0</v>
      </c>
      <c r="I628" s="168">
        <f t="shared" si="141"/>
        <v>0</v>
      </c>
      <c r="J628" s="168">
        <f t="shared" si="141"/>
        <v>0</v>
      </c>
      <c r="K628" s="168">
        <f t="shared" si="141"/>
        <v>0</v>
      </c>
    </row>
    <row r="629" spans="1:11" s="151" customFormat="1" hidden="1">
      <c r="A629" s="148"/>
      <c r="B629" s="116" t="s">
        <v>51</v>
      </c>
      <c r="C629" s="117" t="s">
        <v>20</v>
      </c>
      <c r="D629" s="117" t="s">
        <v>14</v>
      </c>
      <c r="E629" s="117" t="s">
        <v>592</v>
      </c>
      <c r="F629" s="117" t="s">
        <v>50</v>
      </c>
      <c r="G629" s="167">
        <f>H629+I629+J629+K629</f>
        <v>0</v>
      </c>
      <c r="H629" s="168">
        <f>'приложение 8.5.'!I1318</f>
        <v>0</v>
      </c>
      <c r="I629" s="168">
        <f>'приложение 8.5.'!J1318</f>
        <v>0</v>
      </c>
      <c r="J629" s="168">
        <f>'приложение 8.5.'!K1318</f>
        <v>0</v>
      </c>
      <c r="K629" s="168">
        <f>'приложение 8.5.'!L1318</f>
        <v>0</v>
      </c>
    </row>
    <row r="630" spans="1:11" ht="12.75" customHeight="1">
      <c r="A630" s="202"/>
      <c r="B630" s="191" t="s">
        <v>30</v>
      </c>
      <c r="C630" s="130" t="s">
        <v>20</v>
      </c>
      <c r="D630" s="130" t="s">
        <v>16</v>
      </c>
      <c r="E630" s="130"/>
      <c r="F630" s="130"/>
      <c r="G630" s="315">
        <f t="shared" ref="G630:G635" si="142">SUM(H630:K630)</f>
        <v>4896.0000000000009</v>
      </c>
      <c r="H630" s="327">
        <f>H631+H675+H707+H718+H722</f>
        <v>3748.4000000000005</v>
      </c>
      <c r="I630" s="327">
        <f>I631+I675+I707+I718+I722</f>
        <v>344.79999999999995</v>
      </c>
      <c r="J630" s="327">
        <f>J631+J675+J707+J718+J722</f>
        <v>802.8</v>
      </c>
      <c r="K630" s="327">
        <f>K631+K675+K707+K718+K722</f>
        <v>0</v>
      </c>
    </row>
    <row r="631" spans="1:11" ht="38.25" customHeight="1">
      <c r="A631" s="194"/>
      <c r="B631" s="108" t="s">
        <v>161</v>
      </c>
      <c r="C631" s="109" t="s">
        <v>20</v>
      </c>
      <c r="D631" s="109" t="s">
        <v>16</v>
      </c>
      <c r="E631" s="109" t="s">
        <v>300</v>
      </c>
      <c r="F631" s="111"/>
      <c r="G631" s="315">
        <f t="shared" si="142"/>
        <v>5246.0000000000009</v>
      </c>
      <c r="H631" s="316">
        <f>H632+H657+H652</f>
        <v>4098.4000000000005</v>
      </c>
      <c r="I631" s="316">
        <f>I632+I657+I652</f>
        <v>344.79999999999995</v>
      </c>
      <c r="J631" s="316">
        <f>J632+J657+J652</f>
        <v>802.8</v>
      </c>
      <c r="K631" s="316">
        <f>K632+K657+K652</f>
        <v>0</v>
      </c>
    </row>
    <row r="632" spans="1:11" s="228" customFormat="1" ht="25.5" customHeight="1">
      <c r="A632" s="215"/>
      <c r="B632" s="108" t="s">
        <v>314</v>
      </c>
      <c r="C632" s="109" t="s">
        <v>20</v>
      </c>
      <c r="D632" s="109" t="s">
        <v>16</v>
      </c>
      <c r="E632" s="109" t="s">
        <v>302</v>
      </c>
      <c r="F632" s="111"/>
      <c r="G632" s="315">
        <f t="shared" si="142"/>
        <v>933.20000000000039</v>
      </c>
      <c r="H632" s="316">
        <f>H633</f>
        <v>1233.8000000000004</v>
      </c>
      <c r="I632" s="316">
        <f>I633</f>
        <v>-300.60000000000002</v>
      </c>
      <c r="J632" s="316">
        <f>J633</f>
        <v>0</v>
      </c>
      <c r="K632" s="316">
        <f>K633</f>
        <v>0</v>
      </c>
    </row>
    <row r="633" spans="1:11" ht="25.5" customHeight="1">
      <c r="A633" s="194"/>
      <c r="B633" s="108" t="s">
        <v>307</v>
      </c>
      <c r="C633" s="109" t="s">
        <v>20</v>
      </c>
      <c r="D633" s="109" t="s">
        <v>16</v>
      </c>
      <c r="E633" s="109" t="s">
        <v>308</v>
      </c>
      <c r="F633" s="111"/>
      <c r="G633" s="315">
        <f t="shared" si="142"/>
        <v>933.20000000000039</v>
      </c>
      <c r="H633" s="316">
        <f>H634+H637+H640+H643+H646+H649</f>
        <v>1233.8000000000004</v>
      </c>
      <c r="I633" s="316">
        <f>I634+I637+I640+I643+I646+I649</f>
        <v>-300.60000000000002</v>
      </c>
      <c r="J633" s="316">
        <f>J634+J637+J640+J643+J646+J649</f>
        <v>0</v>
      </c>
      <c r="K633" s="316">
        <f>K634+K637+K640+K643+K646+K649</f>
        <v>0</v>
      </c>
    </row>
    <row r="634" spans="1:11" ht="38.25" customHeight="1">
      <c r="A634" s="155"/>
      <c r="B634" s="108" t="s">
        <v>309</v>
      </c>
      <c r="C634" s="109" t="s">
        <v>20</v>
      </c>
      <c r="D634" s="109" t="s">
        <v>16</v>
      </c>
      <c r="E634" s="109" t="s">
        <v>310</v>
      </c>
      <c r="F634" s="109"/>
      <c r="G634" s="315">
        <f t="shared" si="142"/>
        <v>1282.1000000000004</v>
      </c>
      <c r="H634" s="316">
        <f t="shared" ref="H634:K635" si="143">H635</f>
        <v>1282.1000000000004</v>
      </c>
      <c r="I634" s="316">
        <f t="shared" si="143"/>
        <v>0</v>
      </c>
      <c r="J634" s="316">
        <f t="shared" si="143"/>
        <v>0</v>
      </c>
      <c r="K634" s="316">
        <f t="shared" si="143"/>
        <v>0</v>
      </c>
    </row>
    <row r="635" spans="1:11" ht="51" customHeight="1">
      <c r="A635" s="155"/>
      <c r="B635" s="108" t="s">
        <v>88</v>
      </c>
      <c r="C635" s="109" t="s">
        <v>20</v>
      </c>
      <c r="D635" s="109" t="s">
        <v>16</v>
      </c>
      <c r="E635" s="109" t="s">
        <v>310</v>
      </c>
      <c r="F635" s="109" t="s">
        <v>49</v>
      </c>
      <c r="G635" s="315">
        <f t="shared" si="142"/>
        <v>1282.1000000000004</v>
      </c>
      <c r="H635" s="316">
        <f>H636</f>
        <v>1282.1000000000004</v>
      </c>
      <c r="I635" s="316">
        <f t="shared" si="143"/>
        <v>0</v>
      </c>
      <c r="J635" s="316">
        <f t="shared" si="143"/>
        <v>0</v>
      </c>
      <c r="K635" s="316">
        <f t="shared" si="143"/>
        <v>0</v>
      </c>
    </row>
    <row r="636" spans="1:11" ht="12.75" customHeight="1">
      <c r="A636" s="155"/>
      <c r="B636" s="108" t="s">
        <v>51</v>
      </c>
      <c r="C636" s="109" t="s">
        <v>20</v>
      </c>
      <c r="D636" s="109" t="s">
        <v>16</v>
      </c>
      <c r="E636" s="109" t="s">
        <v>310</v>
      </c>
      <c r="F636" s="109" t="s">
        <v>50</v>
      </c>
      <c r="G636" s="315">
        <f>SUM(H636:K636)</f>
        <v>1282.1000000000004</v>
      </c>
      <c r="H636" s="316">
        <f>'приложение 8.5.'!I1326</f>
        <v>1282.1000000000004</v>
      </c>
      <c r="I636" s="316">
        <f>'приложение 8.5.'!J1326</f>
        <v>0</v>
      </c>
      <c r="J636" s="316">
        <f>'приложение 8.5.'!K1326</f>
        <v>0</v>
      </c>
      <c r="K636" s="316">
        <f>'приложение 8.5.'!L1326</f>
        <v>0</v>
      </c>
    </row>
    <row r="637" spans="1:11" ht="301.5" hidden="1" customHeight="1">
      <c r="A637" s="155"/>
      <c r="B637" s="97" t="s">
        <v>493</v>
      </c>
      <c r="C637" s="109" t="s">
        <v>20</v>
      </c>
      <c r="D637" s="109" t="s">
        <v>16</v>
      </c>
      <c r="E637" s="109" t="s">
        <v>311</v>
      </c>
      <c r="F637" s="109"/>
      <c r="G637" s="315">
        <f t="shared" ref="G637:G663" si="144">H637+I637+J637+K637</f>
        <v>0</v>
      </c>
      <c r="H637" s="316">
        <f>H638</f>
        <v>0</v>
      </c>
      <c r="I637" s="316">
        <f t="shared" ref="I637:K638" si="145">I638</f>
        <v>0</v>
      </c>
      <c r="J637" s="316">
        <f t="shared" si="145"/>
        <v>0</v>
      </c>
      <c r="K637" s="316">
        <f t="shared" si="145"/>
        <v>0</v>
      </c>
    </row>
    <row r="638" spans="1:11" ht="51" hidden="1" customHeight="1">
      <c r="A638" s="155"/>
      <c r="B638" s="108" t="s">
        <v>88</v>
      </c>
      <c r="C638" s="109" t="s">
        <v>20</v>
      </c>
      <c r="D638" s="109" t="s">
        <v>16</v>
      </c>
      <c r="E638" s="109" t="s">
        <v>311</v>
      </c>
      <c r="F638" s="109" t="s">
        <v>49</v>
      </c>
      <c r="G638" s="315">
        <f t="shared" si="144"/>
        <v>0</v>
      </c>
      <c r="H638" s="316">
        <f>H639</f>
        <v>0</v>
      </c>
      <c r="I638" s="316">
        <f t="shared" si="145"/>
        <v>0</v>
      </c>
      <c r="J638" s="316">
        <f t="shared" si="145"/>
        <v>0</v>
      </c>
      <c r="K638" s="316">
        <f t="shared" si="145"/>
        <v>0</v>
      </c>
    </row>
    <row r="639" spans="1:11" ht="12.75" hidden="1" customHeight="1">
      <c r="A639" s="155"/>
      <c r="B639" s="108" t="s">
        <v>51</v>
      </c>
      <c r="C639" s="109" t="s">
        <v>20</v>
      </c>
      <c r="D639" s="109" t="s">
        <v>16</v>
      </c>
      <c r="E639" s="109" t="s">
        <v>311</v>
      </c>
      <c r="F639" s="109" t="s">
        <v>50</v>
      </c>
      <c r="G639" s="315">
        <f t="shared" si="144"/>
        <v>0</v>
      </c>
      <c r="H639" s="316">
        <f>'приложение 8.5.'!I1330</f>
        <v>0</v>
      </c>
      <c r="I639" s="316">
        <f>'приложение 8.5.'!J1330</f>
        <v>0</v>
      </c>
      <c r="J639" s="316">
        <f>'приложение 8.5.'!K1330</f>
        <v>0</v>
      </c>
      <c r="K639" s="316">
        <f>'приложение 8.5.'!L1330</f>
        <v>0</v>
      </c>
    </row>
    <row r="640" spans="1:11" ht="102" customHeight="1">
      <c r="A640" s="152"/>
      <c r="B640" s="110" t="s">
        <v>506</v>
      </c>
      <c r="C640" s="109" t="s">
        <v>20</v>
      </c>
      <c r="D640" s="109" t="s">
        <v>16</v>
      </c>
      <c r="E640" s="109" t="s">
        <v>312</v>
      </c>
      <c r="F640" s="109"/>
      <c r="G640" s="315">
        <f t="shared" si="144"/>
        <v>-301.60000000000002</v>
      </c>
      <c r="H640" s="316">
        <f t="shared" ref="H640:K641" si="146">H641</f>
        <v>0</v>
      </c>
      <c r="I640" s="316">
        <f t="shared" si="146"/>
        <v>-301.60000000000002</v>
      </c>
      <c r="J640" s="316">
        <f t="shared" si="146"/>
        <v>0</v>
      </c>
      <c r="K640" s="316">
        <f t="shared" si="146"/>
        <v>0</v>
      </c>
    </row>
    <row r="641" spans="1:11" ht="51" customHeight="1">
      <c r="A641" s="155"/>
      <c r="B641" s="108" t="s">
        <v>88</v>
      </c>
      <c r="C641" s="109" t="s">
        <v>20</v>
      </c>
      <c r="D641" s="109" t="s">
        <v>16</v>
      </c>
      <c r="E641" s="109" t="s">
        <v>312</v>
      </c>
      <c r="F641" s="109" t="s">
        <v>49</v>
      </c>
      <c r="G641" s="315">
        <f t="shared" si="144"/>
        <v>-301.60000000000002</v>
      </c>
      <c r="H641" s="316">
        <f t="shared" si="146"/>
        <v>0</v>
      </c>
      <c r="I641" s="316">
        <f t="shared" si="146"/>
        <v>-301.60000000000002</v>
      </c>
      <c r="J641" s="316">
        <f t="shared" si="146"/>
        <v>0</v>
      </c>
      <c r="K641" s="316">
        <f t="shared" si="146"/>
        <v>0</v>
      </c>
    </row>
    <row r="642" spans="1:11" ht="12.75" customHeight="1">
      <c r="A642" s="155"/>
      <c r="B642" s="108" t="s">
        <v>51</v>
      </c>
      <c r="C642" s="109" t="s">
        <v>20</v>
      </c>
      <c r="D642" s="109" t="s">
        <v>16</v>
      </c>
      <c r="E642" s="109" t="s">
        <v>312</v>
      </c>
      <c r="F642" s="109" t="s">
        <v>50</v>
      </c>
      <c r="G642" s="315">
        <f t="shared" si="144"/>
        <v>-301.60000000000002</v>
      </c>
      <c r="H642" s="316">
        <f>'приложение 8.5.'!I1334</f>
        <v>0</v>
      </c>
      <c r="I642" s="316">
        <f>'приложение 8.5.'!J1334</f>
        <v>-301.60000000000002</v>
      </c>
      <c r="J642" s="316">
        <f>'приложение 8.5.'!K1334</f>
        <v>0</v>
      </c>
      <c r="K642" s="316">
        <f>'приложение 8.5.'!L1334</f>
        <v>0</v>
      </c>
    </row>
    <row r="643" spans="1:11" ht="140.25" customHeight="1">
      <c r="A643" s="152"/>
      <c r="B643" s="110" t="s">
        <v>507</v>
      </c>
      <c r="C643" s="109" t="s">
        <v>20</v>
      </c>
      <c r="D643" s="109" t="s">
        <v>16</v>
      </c>
      <c r="E643" s="109" t="s">
        <v>313</v>
      </c>
      <c r="F643" s="109"/>
      <c r="G643" s="315">
        <f t="shared" si="144"/>
        <v>1</v>
      </c>
      <c r="H643" s="316">
        <f t="shared" ref="H643:K644" si="147">H644</f>
        <v>0</v>
      </c>
      <c r="I643" s="316">
        <f t="shared" si="147"/>
        <v>1</v>
      </c>
      <c r="J643" s="316">
        <f t="shared" si="147"/>
        <v>0</v>
      </c>
      <c r="K643" s="316">
        <f t="shared" si="147"/>
        <v>0</v>
      </c>
    </row>
    <row r="644" spans="1:11" ht="51" customHeight="1">
      <c r="A644" s="155"/>
      <c r="B644" s="108" t="s">
        <v>88</v>
      </c>
      <c r="C644" s="109" t="s">
        <v>20</v>
      </c>
      <c r="D644" s="109" t="s">
        <v>16</v>
      </c>
      <c r="E644" s="109" t="s">
        <v>313</v>
      </c>
      <c r="F644" s="109" t="s">
        <v>49</v>
      </c>
      <c r="G644" s="315">
        <f t="shared" si="144"/>
        <v>1</v>
      </c>
      <c r="H644" s="316">
        <f t="shared" si="147"/>
        <v>0</v>
      </c>
      <c r="I644" s="316">
        <f t="shared" si="147"/>
        <v>1</v>
      </c>
      <c r="J644" s="316">
        <f t="shared" si="147"/>
        <v>0</v>
      </c>
      <c r="K644" s="316">
        <f t="shared" si="147"/>
        <v>0</v>
      </c>
    </row>
    <row r="645" spans="1:11" ht="12.75" customHeight="1">
      <c r="A645" s="155"/>
      <c r="B645" s="108" t="s">
        <v>51</v>
      </c>
      <c r="C645" s="109" t="s">
        <v>20</v>
      </c>
      <c r="D645" s="109" t="s">
        <v>16</v>
      </c>
      <c r="E645" s="109" t="s">
        <v>313</v>
      </c>
      <c r="F645" s="109" t="s">
        <v>50</v>
      </c>
      <c r="G645" s="315">
        <f t="shared" si="144"/>
        <v>1</v>
      </c>
      <c r="H645" s="316">
        <f>'приложение 8.5.'!I1338</f>
        <v>0</v>
      </c>
      <c r="I645" s="316">
        <f>'приложение 8.5.'!J1338</f>
        <v>1</v>
      </c>
      <c r="J645" s="316">
        <f>'приложение 8.5.'!K1338</f>
        <v>0</v>
      </c>
      <c r="K645" s="316">
        <f>'приложение 8.5.'!L1338</f>
        <v>0</v>
      </c>
    </row>
    <row r="646" spans="1:11" ht="25.5" customHeight="1">
      <c r="A646" s="155"/>
      <c r="B646" s="108" t="s">
        <v>216</v>
      </c>
      <c r="C646" s="109" t="s">
        <v>20</v>
      </c>
      <c r="D646" s="109" t="s">
        <v>16</v>
      </c>
      <c r="E646" s="109" t="s">
        <v>542</v>
      </c>
      <c r="F646" s="109"/>
      <c r="G646" s="315">
        <f t="shared" ref="G646:G656" si="148">SUM(H646:K646)</f>
        <v>-48.3</v>
      </c>
      <c r="H646" s="316">
        <f>H647</f>
        <v>-48.3</v>
      </c>
      <c r="I646" s="316">
        <f t="shared" ref="I646:K647" si="149">I647</f>
        <v>0</v>
      </c>
      <c r="J646" s="316">
        <f t="shared" si="149"/>
        <v>0</v>
      </c>
      <c r="K646" s="316">
        <f t="shared" si="149"/>
        <v>0</v>
      </c>
    </row>
    <row r="647" spans="1:11" ht="51" customHeight="1">
      <c r="A647" s="155"/>
      <c r="B647" s="108" t="s">
        <v>88</v>
      </c>
      <c r="C647" s="109" t="s">
        <v>20</v>
      </c>
      <c r="D647" s="109" t="s">
        <v>16</v>
      </c>
      <c r="E647" s="109" t="s">
        <v>542</v>
      </c>
      <c r="F647" s="109" t="s">
        <v>49</v>
      </c>
      <c r="G647" s="315">
        <f t="shared" si="148"/>
        <v>-48.3</v>
      </c>
      <c r="H647" s="316">
        <f>H648</f>
        <v>-48.3</v>
      </c>
      <c r="I647" s="316">
        <f t="shared" si="149"/>
        <v>0</v>
      </c>
      <c r="J647" s="316">
        <f t="shared" si="149"/>
        <v>0</v>
      </c>
      <c r="K647" s="316">
        <f t="shared" si="149"/>
        <v>0</v>
      </c>
    </row>
    <row r="648" spans="1:11" ht="12.75" customHeight="1">
      <c r="A648" s="155"/>
      <c r="B648" s="108" t="s">
        <v>51</v>
      </c>
      <c r="C648" s="109" t="s">
        <v>20</v>
      </c>
      <c r="D648" s="109" t="s">
        <v>16</v>
      </c>
      <c r="E648" s="109" t="s">
        <v>542</v>
      </c>
      <c r="F648" s="109" t="s">
        <v>50</v>
      </c>
      <c r="G648" s="315">
        <f t="shared" si="148"/>
        <v>-48.3</v>
      </c>
      <c r="H648" s="316">
        <f>'приложение 8.5.'!I1342</f>
        <v>-48.3</v>
      </c>
      <c r="I648" s="316">
        <f>'приложение 8.5.'!J1342</f>
        <v>0</v>
      </c>
      <c r="J648" s="316">
        <f>'приложение 8.5.'!K1342</f>
        <v>0</v>
      </c>
      <c r="K648" s="316">
        <f>'приложение 8.5.'!L1342</f>
        <v>0</v>
      </c>
    </row>
    <row r="649" spans="1:11" s="151" customFormat="1" ht="38.25" hidden="1" customHeight="1">
      <c r="A649" s="148"/>
      <c r="B649" s="116" t="s">
        <v>675</v>
      </c>
      <c r="C649" s="117" t="s">
        <v>20</v>
      </c>
      <c r="D649" s="117" t="s">
        <v>16</v>
      </c>
      <c r="E649" s="117" t="s">
        <v>676</v>
      </c>
      <c r="F649" s="117"/>
      <c r="G649" s="167">
        <f>SUM(H649:K649)</f>
        <v>0</v>
      </c>
      <c r="H649" s="168">
        <f t="shared" ref="H649:K650" si="150">H650</f>
        <v>0</v>
      </c>
      <c r="I649" s="168">
        <f t="shared" si="150"/>
        <v>0</v>
      </c>
      <c r="J649" s="168">
        <f t="shared" si="150"/>
        <v>0</v>
      </c>
      <c r="K649" s="168">
        <f t="shared" si="150"/>
        <v>0</v>
      </c>
    </row>
    <row r="650" spans="1:11" s="151" customFormat="1" ht="51" hidden="1" customHeight="1">
      <c r="A650" s="148"/>
      <c r="B650" s="116" t="s">
        <v>88</v>
      </c>
      <c r="C650" s="117" t="s">
        <v>20</v>
      </c>
      <c r="D650" s="117" t="s">
        <v>16</v>
      </c>
      <c r="E650" s="117" t="s">
        <v>676</v>
      </c>
      <c r="F650" s="117" t="s">
        <v>49</v>
      </c>
      <c r="G650" s="167">
        <f>SUM(H650:K650)</f>
        <v>0</v>
      </c>
      <c r="H650" s="168">
        <f t="shared" si="150"/>
        <v>0</v>
      </c>
      <c r="I650" s="168">
        <f t="shared" si="150"/>
        <v>0</v>
      </c>
      <c r="J650" s="168">
        <f t="shared" si="150"/>
        <v>0</v>
      </c>
      <c r="K650" s="168">
        <f t="shared" si="150"/>
        <v>0</v>
      </c>
    </row>
    <row r="651" spans="1:11" s="151" customFormat="1" ht="12.75" hidden="1" customHeight="1">
      <c r="A651" s="148"/>
      <c r="B651" s="116" t="s">
        <v>51</v>
      </c>
      <c r="C651" s="117" t="s">
        <v>20</v>
      </c>
      <c r="D651" s="117" t="s">
        <v>16</v>
      </c>
      <c r="E651" s="117" t="s">
        <v>676</v>
      </c>
      <c r="F651" s="117" t="s">
        <v>50</v>
      </c>
      <c r="G651" s="167">
        <f>SUM(H651:K651)</f>
        <v>0</v>
      </c>
      <c r="H651" s="168">
        <f>'приложение 8.5.'!I1346</f>
        <v>0</v>
      </c>
      <c r="I651" s="168">
        <f>'приложение 8.5.'!J1346</f>
        <v>0</v>
      </c>
      <c r="J651" s="168">
        <f>'приложение 8.5.'!K1346</f>
        <v>0</v>
      </c>
      <c r="K651" s="168">
        <f>'приложение 8.5.'!L1346</f>
        <v>0</v>
      </c>
    </row>
    <row r="652" spans="1:11" ht="25.5" hidden="1" customHeight="1">
      <c r="A652" s="155"/>
      <c r="B652" s="108" t="s">
        <v>326</v>
      </c>
      <c r="C652" s="109" t="s">
        <v>20</v>
      </c>
      <c r="D652" s="109" t="s">
        <v>16</v>
      </c>
      <c r="E652" s="109" t="s">
        <v>327</v>
      </c>
      <c r="F652" s="109"/>
      <c r="G652" s="315">
        <f t="shared" si="148"/>
        <v>0</v>
      </c>
      <c r="H652" s="316">
        <f>H653</f>
        <v>0</v>
      </c>
      <c r="I652" s="316">
        <f t="shared" ref="I652:K653" si="151">I653</f>
        <v>0</v>
      </c>
      <c r="J652" s="316">
        <f t="shared" si="151"/>
        <v>0</v>
      </c>
      <c r="K652" s="316">
        <f t="shared" si="151"/>
        <v>0</v>
      </c>
    </row>
    <row r="653" spans="1:11" ht="25.5" hidden="1" customHeight="1">
      <c r="A653" s="155"/>
      <c r="B653" s="108" t="s">
        <v>216</v>
      </c>
      <c r="C653" s="109" t="s">
        <v>20</v>
      </c>
      <c r="D653" s="109" t="s">
        <v>16</v>
      </c>
      <c r="E653" s="109" t="s">
        <v>540</v>
      </c>
      <c r="F653" s="109"/>
      <c r="G653" s="315">
        <f t="shared" si="148"/>
        <v>0</v>
      </c>
      <c r="H653" s="316">
        <f>H654</f>
        <v>0</v>
      </c>
      <c r="I653" s="316">
        <f t="shared" si="151"/>
        <v>0</v>
      </c>
      <c r="J653" s="316">
        <f t="shared" si="151"/>
        <v>0</v>
      </c>
      <c r="K653" s="316">
        <f t="shared" si="151"/>
        <v>0</v>
      </c>
    </row>
    <row r="654" spans="1:11" ht="51" hidden="1" customHeight="1">
      <c r="A654" s="155"/>
      <c r="B654" s="108" t="s">
        <v>88</v>
      </c>
      <c r="C654" s="109" t="s">
        <v>20</v>
      </c>
      <c r="D654" s="109" t="s">
        <v>16</v>
      </c>
      <c r="E654" s="109" t="s">
        <v>540</v>
      </c>
      <c r="F654" s="109" t="s">
        <v>49</v>
      </c>
      <c r="G654" s="315">
        <f t="shared" si="148"/>
        <v>0</v>
      </c>
      <c r="H654" s="316">
        <f>H655+H656</f>
        <v>0</v>
      </c>
      <c r="I654" s="316">
        <f>I655+I656</f>
        <v>0</v>
      </c>
      <c r="J654" s="316">
        <f>J655+J656</f>
        <v>0</v>
      </c>
      <c r="K654" s="316">
        <f>K655+K656</f>
        <v>0</v>
      </c>
    </row>
    <row r="655" spans="1:11" s="151" customFormat="1" ht="12.75" hidden="1" customHeight="1">
      <c r="A655" s="148"/>
      <c r="B655" s="116" t="s">
        <v>51</v>
      </c>
      <c r="C655" s="117" t="s">
        <v>20</v>
      </c>
      <c r="D655" s="117" t="s">
        <v>16</v>
      </c>
      <c r="E655" s="117" t="s">
        <v>540</v>
      </c>
      <c r="F655" s="117" t="s">
        <v>50</v>
      </c>
      <c r="G655" s="167">
        <f t="shared" si="148"/>
        <v>0</v>
      </c>
      <c r="H655" s="168">
        <f>'приложение 8.5.'!I1351</f>
        <v>0</v>
      </c>
      <c r="I655" s="168">
        <f>'приложение 8.5.'!J1351</f>
        <v>0</v>
      </c>
      <c r="J655" s="168">
        <f>'приложение 8.5.'!K1351</f>
        <v>0</v>
      </c>
      <c r="K655" s="168">
        <f>'приложение 8.5.'!L1351</f>
        <v>0</v>
      </c>
    </row>
    <row r="656" spans="1:11" ht="12.75" hidden="1" customHeight="1">
      <c r="A656" s="155"/>
      <c r="B656" s="212" t="s">
        <v>66</v>
      </c>
      <c r="C656" s="109" t="s">
        <v>20</v>
      </c>
      <c r="D656" s="109" t="s">
        <v>16</v>
      </c>
      <c r="E656" s="109" t="s">
        <v>540</v>
      </c>
      <c r="F656" s="109" t="s">
        <v>64</v>
      </c>
      <c r="G656" s="315">
        <f t="shared" si="148"/>
        <v>0</v>
      </c>
      <c r="H656" s="316">
        <f>'приложение 8.5.'!H1353</f>
        <v>0</v>
      </c>
      <c r="I656" s="316">
        <v>0</v>
      </c>
      <c r="J656" s="316">
        <f>'приложение 8.5.'!J1353</f>
        <v>0</v>
      </c>
      <c r="K656" s="316">
        <f>'приложение 8.5.'!K1353</f>
        <v>0</v>
      </c>
    </row>
    <row r="657" spans="1:16" s="228" customFormat="1" ht="38.25" customHeight="1">
      <c r="A657" s="152"/>
      <c r="B657" s="108" t="s">
        <v>315</v>
      </c>
      <c r="C657" s="109" t="s">
        <v>20</v>
      </c>
      <c r="D657" s="109" t="s">
        <v>16</v>
      </c>
      <c r="E657" s="109" t="s">
        <v>316</v>
      </c>
      <c r="F657" s="109"/>
      <c r="G657" s="315">
        <f t="shared" si="144"/>
        <v>4312.8</v>
      </c>
      <c r="H657" s="316">
        <f>H658+H661+H664+H669+H672</f>
        <v>2864.6</v>
      </c>
      <c r="I657" s="316">
        <f>I658+I661+I664+I669+I672</f>
        <v>645.4</v>
      </c>
      <c r="J657" s="316">
        <f>J658+J661+J664+J669+J672</f>
        <v>802.8</v>
      </c>
      <c r="K657" s="316">
        <f>K658+K661+K664+K669+K672</f>
        <v>0</v>
      </c>
    </row>
    <row r="658" spans="1:16" ht="126" customHeight="1">
      <c r="A658" s="214"/>
      <c r="B658" s="97" t="s">
        <v>508</v>
      </c>
      <c r="C658" s="109" t="s">
        <v>20</v>
      </c>
      <c r="D658" s="109" t="s">
        <v>16</v>
      </c>
      <c r="E658" s="109" t="s">
        <v>317</v>
      </c>
      <c r="F658" s="109"/>
      <c r="G658" s="315">
        <f>H658+I658+J658+K658</f>
        <v>802.8</v>
      </c>
      <c r="H658" s="316">
        <f t="shared" ref="H658:K659" si="152">H659</f>
        <v>0</v>
      </c>
      <c r="I658" s="316">
        <f t="shared" si="152"/>
        <v>0</v>
      </c>
      <c r="J658" s="316">
        <f t="shared" si="152"/>
        <v>802.8</v>
      </c>
      <c r="K658" s="316">
        <f t="shared" si="152"/>
        <v>0</v>
      </c>
    </row>
    <row r="659" spans="1:16" ht="51">
      <c r="A659" s="214"/>
      <c r="B659" s="108" t="s">
        <v>88</v>
      </c>
      <c r="C659" s="109" t="s">
        <v>20</v>
      </c>
      <c r="D659" s="109" t="s">
        <v>16</v>
      </c>
      <c r="E659" s="109" t="s">
        <v>317</v>
      </c>
      <c r="F659" s="109" t="s">
        <v>49</v>
      </c>
      <c r="G659" s="315">
        <f>H659+I659+J659+K659</f>
        <v>802.8</v>
      </c>
      <c r="H659" s="316">
        <f t="shared" si="152"/>
        <v>0</v>
      </c>
      <c r="I659" s="316">
        <f t="shared" si="152"/>
        <v>0</v>
      </c>
      <c r="J659" s="316">
        <f t="shared" si="152"/>
        <v>802.8</v>
      </c>
      <c r="K659" s="316">
        <f t="shared" si="152"/>
        <v>0</v>
      </c>
    </row>
    <row r="660" spans="1:16">
      <c r="A660" s="214"/>
      <c r="B660" s="108" t="s">
        <v>51</v>
      </c>
      <c r="C660" s="109" t="s">
        <v>20</v>
      </c>
      <c r="D660" s="109" t="s">
        <v>16</v>
      </c>
      <c r="E660" s="109" t="s">
        <v>317</v>
      </c>
      <c r="F660" s="109" t="s">
        <v>50</v>
      </c>
      <c r="G660" s="315">
        <f>SUM(H660:K660)</f>
        <v>802.8</v>
      </c>
      <c r="H660" s="316">
        <f>'приложение 8.5.'!I1358</f>
        <v>0</v>
      </c>
      <c r="I660" s="316">
        <f>'приложение 8.5.'!J1358</f>
        <v>0</v>
      </c>
      <c r="J660" s="316">
        <f>'приложение 8.5.'!K1358</f>
        <v>802.8</v>
      </c>
      <c r="K660" s="316">
        <f>'приложение 8.5.'!L1358</f>
        <v>0</v>
      </c>
    </row>
    <row r="661" spans="1:16" ht="187.5" customHeight="1">
      <c r="A661" s="152"/>
      <c r="B661" s="97" t="s">
        <v>509</v>
      </c>
      <c r="C661" s="109" t="s">
        <v>20</v>
      </c>
      <c r="D661" s="109" t="s">
        <v>16</v>
      </c>
      <c r="E661" s="109" t="s">
        <v>318</v>
      </c>
      <c r="F661" s="109"/>
      <c r="G661" s="315">
        <f t="shared" si="144"/>
        <v>645.4</v>
      </c>
      <c r="H661" s="316">
        <f t="shared" ref="H661:K662" si="153">H662</f>
        <v>0</v>
      </c>
      <c r="I661" s="316">
        <f t="shared" si="153"/>
        <v>645.4</v>
      </c>
      <c r="J661" s="316">
        <f t="shared" si="153"/>
        <v>0</v>
      </c>
      <c r="K661" s="316">
        <f t="shared" si="153"/>
        <v>0</v>
      </c>
    </row>
    <row r="662" spans="1:16" ht="51">
      <c r="A662" s="155"/>
      <c r="B662" s="108" t="s">
        <v>88</v>
      </c>
      <c r="C662" s="109" t="s">
        <v>20</v>
      </c>
      <c r="D662" s="109" t="s">
        <v>16</v>
      </c>
      <c r="E662" s="109" t="s">
        <v>318</v>
      </c>
      <c r="F662" s="109" t="s">
        <v>49</v>
      </c>
      <c r="G662" s="315">
        <f t="shared" si="144"/>
        <v>645.4</v>
      </c>
      <c r="H662" s="316">
        <f t="shared" si="153"/>
        <v>0</v>
      </c>
      <c r="I662" s="316">
        <f t="shared" si="153"/>
        <v>645.4</v>
      </c>
      <c r="J662" s="316">
        <f t="shared" si="153"/>
        <v>0</v>
      </c>
      <c r="K662" s="316">
        <f t="shared" si="153"/>
        <v>0</v>
      </c>
    </row>
    <row r="663" spans="1:16">
      <c r="A663" s="155"/>
      <c r="B663" s="108" t="s">
        <v>51</v>
      </c>
      <c r="C663" s="109" t="s">
        <v>20</v>
      </c>
      <c r="D663" s="109" t="s">
        <v>16</v>
      </c>
      <c r="E663" s="109" t="s">
        <v>318</v>
      </c>
      <c r="F663" s="109" t="s">
        <v>50</v>
      </c>
      <c r="G663" s="315">
        <f t="shared" si="144"/>
        <v>645.4</v>
      </c>
      <c r="H663" s="316">
        <f>'приложение 8.5.'!I1363</f>
        <v>0</v>
      </c>
      <c r="I663" s="316">
        <f>'приложение 8.5.'!J1363</f>
        <v>645.4</v>
      </c>
      <c r="J663" s="316">
        <f>'приложение 8.5.'!K1363</f>
        <v>0</v>
      </c>
      <c r="K663" s="316">
        <f>'приложение 8.5.'!L1363</f>
        <v>0</v>
      </c>
    </row>
    <row r="664" spans="1:16" ht="25.5">
      <c r="A664" s="155"/>
      <c r="B664" s="108" t="s">
        <v>216</v>
      </c>
      <c r="C664" s="109" t="s">
        <v>20</v>
      </c>
      <c r="D664" s="109" t="s">
        <v>16</v>
      </c>
      <c r="E664" s="109" t="s">
        <v>543</v>
      </c>
      <c r="F664" s="109"/>
      <c r="G664" s="315">
        <f>SUM(H664:K664)</f>
        <v>2864.6</v>
      </c>
      <c r="H664" s="316">
        <f>H665+H667</f>
        <v>2864.6</v>
      </c>
      <c r="I664" s="316">
        <f>I665+I667</f>
        <v>0</v>
      </c>
      <c r="J664" s="316">
        <f>J665+J667</f>
        <v>0</v>
      </c>
      <c r="K664" s="316">
        <f>K665+K667</f>
        <v>0</v>
      </c>
    </row>
    <row r="665" spans="1:16" s="150" customFormat="1" ht="41.25" customHeight="1">
      <c r="A665" s="148"/>
      <c r="B665" s="108" t="s">
        <v>86</v>
      </c>
      <c r="C665" s="117" t="s">
        <v>20</v>
      </c>
      <c r="D665" s="117" t="s">
        <v>14</v>
      </c>
      <c r="E665" s="117" t="s">
        <v>543</v>
      </c>
      <c r="F665" s="117" t="s">
        <v>57</v>
      </c>
      <c r="G665" s="167">
        <f>H665+I665+J665+K665</f>
        <v>2960</v>
      </c>
      <c r="H665" s="168">
        <f>H666</f>
        <v>2960</v>
      </c>
      <c r="I665" s="168">
        <f>I666</f>
        <v>0</v>
      </c>
      <c r="J665" s="168">
        <f>J666</f>
        <v>0</v>
      </c>
      <c r="K665" s="168">
        <f>K666</f>
        <v>0</v>
      </c>
    </row>
    <row r="666" spans="1:16" s="150" customFormat="1" ht="44.25" customHeight="1">
      <c r="A666" s="148"/>
      <c r="B666" s="116" t="s">
        <v>111</v>
      </c>
      <c r="C666" s="117" t="s">
        <v>20</v>
      </c>
      <c r="D666" s="117" t="s">
        <v>14</v>
      </c>
      <c r="E666" s="117" t="s">
        <v>543</v>
      </c>
      <c r="F666" s="117" t="s">
        <v>59</v>
      </c>
      <c r="G666" s="167">
        <f>H666+I666+J666+K666</f>
        <v>2960</v>
      </c>
      <c r="H666" s="168">
        <f>'приложение 8.5.'!I1311+'приложение 8.5.'!I807</f>
        <v>2960</v>
      </c>
      <c r="I666" s="168">
        <f>'приложение 8.5.'!J1311+'приложение 8.5.'!J807</f>
        <v>0</v>
      </c>
      <c r="J666" s="168">
        <f>'приложение 8.5.'!K1311+'приложение 8.5.'!K807</f>
        <v>0</v>
      </c>
      <c r="K666" s="168">
        <f>'приложение 8.5.'!L1311+'приложение 8.5.'!L807</f>
        <v>0</v>
      </c>
    </row>
    <row r="667" spans="1:16" ht="51">
      <c r="A667" s="155"/>
      <c r="B667" s="108" t="s">
        <v>88</v>
      </c>
      <c r="C667" s="109" t="s">
        <v>20</v>
      </c>
      <c r="D667" s="109" t="s">
        <v>16</v>
      </c>
      <c r="E667" s="109" t="s">
        <v>543</v>
      </c>
      <c r="F667" s="109" t="s">
        <v>49</v>
      </c>
      <c r="G667" s="315">
        <f>H667+I667+J667+K667</f>
        <v>-95.4</v>
      </c>
      <c r="H667" s="316">
        <f>H668</f>
        <v>-95.4</v>
      </c>
      <c r="I667" s="316">
        <f>I668</f>
        <v>0</v>
      </c>
      <c r="J667" s="316">
        <f>J668</f>
        <v>0</v>
      </c>
      <c r="K667" s="316">
        <f>K668</f>
        <v>0</v>
      </c>
    </row>
    <row r="668" spans="1:16">
      <c r="A668" s="155"/>
      <c r="B668" s="108" t="s">
        <v>51</v>
      </c>
      <c r="C668" s="109" t="s">
        <v>20</v>
      </c>
      <c r="D668" s="109" t="s">
        <v>16</v>
      </c>
      <c r="E668" s="109" t="s">
        <v>543</v>
      </c>
      <c r="F668" s="109" t="s">
        <v>50</v>
      </c>
      <c r="G668" s="315">
        <f>H668+I668+J668+K668</f>
        <v>-95.4</v>
      </c>
      <c r="H668" s="316">
        <f>'приложение 8.5.'!I1368</f>
        <v>-95.4</v>
      </c>
      <c r="I668" s="316">
        <f>'приложение 8.5.'!J1368</f>
        <v>0</v>
      </c>
      <c r="J668" s="316">
        <f>'приложение 8.5.'!K1368</f>
        <v>0</v>
      </c>
      <c r="K668" s="316">
        <f>'приложение 8.5.'!L1368</f>
        <v>0</v>
      </c>
    </row>
    <row r="669" spans="1:16" ht="38.25" hidden="1">
      <c r="A669" s="306"/>
      <c r="B669" s="157" t="s">
        <v>633</v>
      </c>
      <c r="C669" s="3" t="s">
        <v>20</v>
      </c>
      <c r="D669" s="3" t="s">
        <v>16</v>
      </c>
      <c r="E669" s="3" t="s">
        <v>634</v>
      </c>
      <c r="F669" s="3"/>
      <c r="G669" s="166">
        <f>SUM(H669:K669)</f>
        <v>0</v>
      </c>
      <c r="H669" s="168">
        <f>H671</f>
        <v>0</v>
      </c>
      <c r="I669" s="168">
        <f>I671</f>
        <v>0</v>
      </c>
      <c r="J669" s="168">
        <f>J671</f>
        <v>0</v>
      </c>
      <c r="K669" s="168">
        <f>K671</f>
        <v>0</v>
      </c>
    </row>
    <row r="670" spans="1:16" ht="51" hidden="1">
      <c r="A670" s="306"/>
      <c r="B670" s="169" t="s">
        <v>88</v>
      </c>
      <c r="C670" s="3" t="s">
        <v>20</v>
      </c>
      <c r="D670" s="3" t="s">
        <v>16</v>
      </c>
      <c r="E670" s="3" t="s">
        <v>634</v>
      </c>
      <c r="F670" s="3" t="s">
        <v>49</v>
      </c>
      <c r="G670" s="166">
        <f>H670+I670+J670+K670</f>
        <v>0</v>
      </c>
      <c r="H670" s="168">
        <f>H671</f>
        <v>0</v>
      </c>
      <c r="I670" s="168">
        <f>I671</f>
        <v>0</v>
      </c>
      <c r="J670" s="168">
        <f>J671</f>
        <v>0</v>
      </c>
      <c r="K670" s="168">
        <f>K671</f>
        <v>0</v>
      </c>
    </row>
    <row r="671" spans="1:16" hidden="1">
      <c r="A671" s="306"/>
      <c r="B671" s="1" t="s">
        <v>51</v>
      </c>
      <c r="C671" s="3" t="s">
        <v>20</v>
      </c>
      <c r="D671" s="3" t="s">
        <v>16</v>
      </c>
      <c r="E671" s="3" t="s">
        <v>634</v>
      </c>
      <c r="F671" s="3" t="s">
        <v>50</v>
      </c>
      <c r="G671" s="166">
        <f>H671+I671+J671+K671</f>
        <v>0</v>
      </c>
      <c r="H671" s="168">
        <f>I675</f>
        <v>0</v>
      </c>
      <c r="I671" s="168">
        <v>0</v>
      </c>
      <c r="J671" s="168">
        <f>K675</f>
        <v>0</v>
      </c>
      <c r="K671" s="168">
        <f>'приложение 8.5.'!L1373</f>
        <v>0</v>
      </c>
    </row>
    <row r="672" spans="1:16" s="68" customFormat="1" ht="63.75" hidden="1">
      <c r="A672" s="67"/>
      <c r="B672" s="13" t="s">
        <v>587</v>
      </c>
      <c r="C672" s="3" t="s">
        <v>20</v>
      </c>
      <c r="D672" s="3" t="s">
        <v>16</v>
      </c>
      <c r="E672" s="3" t="s">
        <v>592</v>
      </c>
      <c r="F672" s="3"/>
      <c r="G672" s="166">
        <f>SUM(H672:K672)</f>
        <v>0</v>
      </c>
      <c r="H672" s="308">
        <f t="shared" ref="H672:K673" si="154">H673</f>
        <v>0</v>
      </c>
      <c r="I672" s="308">
        <f t="shared" si="154"/>
        <v>0</v>
      </c>
      <c r="J672" s="308">
        <f t="shared" si="154"/>
        <v>0</v>
      </c>
      <c r="K672" s="308">
        <f t="shared" si="154"/>
        <v>0</v>
      </c>
      <c r="M672" s="343"/>
      <c r="N672" s="343"/>
      <c r="O672" s="343"/>
      <c r="P672" s="343"/>
    </row>
    <row r="673" spans="1:16" s="68" customFormat="1" ht="51" hidden="1">
      <c r="A673" s="67"/>
      <c r="B673" s="169" t="s">
        <v>88</v>
      </c>
      <c r="C673" s="3" t="s">
        <v>20</v>
      </c>
      <c r="D673" s="3" t="s">
        <v>16</v>
      </c>
      <c r="E673" s="3" t="s">
        <v>592</v>
      </c>
      <c r="F673" s="3" t="s">
        <v>49</v>
      </c>
      <c r="G673" s="166">
        <f>H673+I673+J673+K673</f>
        <v>0</v>
      </c>
      <c r="H673" s="308">
        <f t="shared" si="154"/>
        <v>0</v>
      </c>
      <c r="I673" s="308">
        <f t="shared" si="154"/>
        <v>0</v>
      </c>
      <c r="J673" s="308">
        <f t="shared" si="154"/>
        <v>0</v>
      </c>
      <c r="K673" s="308">
        <f t="shared" si="154"/>
        <v>0</v>
      </c>
      <c r="M673" s="343"/>
      <c r="N673" s="343"/>
      <c r="O673" s="343"/>
      <c r="P673" s="343"/>
    </row>
    <row r="674" spans="1:16" s="68" customFormat="1" hidden="1">
      <c r="A674" s="67"/>
      <c r="B674" s="1" t="s">
        <v>51</v>
      </c>
      <c r="C674" s="3" t="s">
        <v>20</v>
      </c>
      <c r="D674" s="3" t="s">
        <v>16</v>
      </c>
      <c r="E674" s="3" t="s">
        <v>592</v>
      </c>
      <c r="F674" s="3" t="s">
        <v>50</v>
      </c>
      <c r="G674" s="166">
        <f>H674+I674+J674+K674</f>
        <v>0</v>
      </c>
      <c r="H674" s="308">
        <f>'приложение 8.5.'!I1377</f>
        <v>0</v>
      </c>
      <c r="I674" s="308">
        <f>'приложение 8.5.'!J1377</f>
        <v>0</v>
      </c>
      <c r="J674" s="308">
        <f>'приложение 8.5.'!K1377</f>
        <v>0</v>
      </c>
      <c r="K674" s="308">
        <f>'приложение 8.5.'!L1377</f>
        <v>0</v>
      </c>
      <c r="M674" s="343"/>
      <c r="N674" s="343"/>
      <c r="O674" s="343"/>
      <c r="P674" s="343"/>
    </row>
    <row r="675" spans="1:16" s="151" customFormat="1" ht="38.25" customHeight="1">
      <c r="A675" s="152"/>
      <c r="B675" s="108" t="s">
        <v>94</v>
      </c>
      <c r="C675" s="109" t="s">
        <v>20</v>
      </c>
      <c r="D675" s="109" t="s">
        <v>16</v>
      </c>
      <c r="E675" s="109" t="s">
        <v>228</v>
      </c>
      <c r="F675" s="109"/>
      <c r="G675" s="315">
        <f>H675+I675+J675+K675</f>
        <v>-350</v>
      </c>
      <c r="H675" s="316">
        <f>H676</f>
        <v>-350</v>
      </c>
      <c r="I675" s="316">
        <f>I676</f>
        <v>0</v>
      </c>
      <c r="J675" s="316">
        <f>J676</f>
        <v>0</v>
      </c>
      <c r="K675" s="316">
        <f>K676</f>
        <v>0</v>
      </c>
      <c r="L675" s="154"/>
      <c r="M675" s="229"/>
    </row>
    <row r="676" spans="1:16" s="150" customFormat="1" ht="54.75" customHeight="1">
      <c r="A676" s="152"/>
      <c r="B676" s="108" t="s">
        <v>229</v>
      </c>
      <c r="C676" s="109" t="s">
        <v>20</v>
      </c>
      <c r="D676" s="109" t="s">
        <v>16</v>
      </c>
      <c r="E676" s="109" t="s">
        <v>230</v>
      </c>
      <c r="F676" s="109"/>
      <c r="G676" s="315">
        <f>SUM(H676:K676)</f>
        <v>-350</v>
      </c>
      <c r="H676" s="316">
        <f>H677+H692+H699+H703</f>
        <v>-350</v>
      </c>
      <c r="I676" s="316">
        <f>I677+I692+I699+I703</f>
        <v>0</v>
      </c>
      <c r="J676" s="316">
        <f>J677+J692+J699+J703</f>
        <v>0</v>
      </c>
      <c r="K676" s="316">
        <f>K677+K692+K699+K703</f>
        <v>0</v>
      </c>
      <c r="L676" s="154"/>
    </row>
    <row r="677" spans="1:16" s="150" customFormat="1" ht="22.5" hidden="1" customHeight="1">
      <c r="A677" s="152"/>
      <c r="B677" s="108" t="s">
        <v>231</v>
      </c>
      <c r="C677" s="109" t="s">
        <v>20</v>
      </c>
      <c r="D677" s="109" t="s">
        <v>16</v>
      </c>
      <c r="E677" s="109" t="s">
        <v>232</v>
      </c>
      <c r="F677" s="109"/>
      <c r="G677" s="315">
        <f>SUM(H677:K677)</f>
        <v>0</v>
      </c>
      <c r="H677" s="316">
        <f>H678+H683+H686+H689</f>
        <v>0</v>
      </c>
      <c r="I677" s="316">
        <f>I683+I686+I689</f>
        <v>0</v>
      </c>
      <c r="J677" s="316">
        <f>J683+J686+J689</f>
        <v>0</v>
      </c>
      <c r="K677" s="316">
        <f>K683+K686+K689</f>
        <v>0</v>
      </c>
      <c r="L677" s="154"/>
    </row>
    <row r="678" spans="1:16" ht="25.5" hidden="1" customHeight="1">
      <c r="A678" s="145"/>
      <c r="B678" s="116" t="s">
        <v>538</v>
      </c>
      <c r="C678" s="117" t="s">
        <v>20</v>
      </c>
      <c r="D678" s="117" t="s">
        <v>16</v>
      </c>
      <c r="E678" s="117" t="s">
        <v>593</v>
      </c>
      <c r="F678" s="117"/>
      <c r="G678" s="167">
        <f>SUM(H678:K678)</f>
        <v>0</v>
      </c>
      <c r="H678" s="168">
        <f>H679+H681</f>
        <v>0</v>
      </c>
      <c r="I678" s="168">
        <f>I679+I681</f>
        <v>0</v>
      </c>
      <c r="J678" s="168">
        <f>J679+J681</f>
        <v>0</v>
      </c>
      <c r="K678" s="168">
        <f>K679+K681</f>
        <v>0</v>
      </c>
      <c r="L678" s="151"/>
    </row>
    <row r="679" spans="1:16" s="150" customFormat="1" ht="22.5" hidden="1" customHeight="1">
      <c r="A679" s="148"/>
      <c r="B679" s="116" t="s">
        <v>86</v>
      </c>
      <c r="C679" s="117" t="s">
        <v>20</v>
      </c>
      <c r="D679" s="117" t="s">
        <v>16</v>
      </c>
      <c r="E679" s="117" t="s">
        <v>593</v>
      </c>
      <c r="F679" s="146" t="s">
        <v>57</v>
      </c>
      <c r="G679" s="167">
        <f>H679+I679+J679+K679</f>
        <v>0</v>
      </c>
      <c r="H679" s="168">
        <f>H680</f>
        <v>0</v>
      </c>
      <c r="I679" s="168">
        <f>I680</f>
        <v>0</v>
      </c>
      <c r="J679" s="168">
        <f>J680</f>
        <v>0</v>
      </c>
      <c r="K679" s="168">
        <f>K680</f>
        <v>0</v>
      </c>
    </row>
    <row r="680" spans="1:16" s="150" customFormat="1" ht="38.25" hidden="1" customHeight="1">
      <c r="A680" s="148"/>
      <c r="B680" s="217" t="s">
        <v>111</v>
      </c>
      <c r="C680" s="117" t="s">
        <v>20</v>
      </c>
      <c r="D680" s="117" t="s">
        <v>16</v>
      </c>
      <c r="E680" s="117" t="s">
        <v>593</v>
      </c>
      <c r="F680" s="146" t="s">
        <v>59</v>
      </c>
      <c r="G680" s="167">
        <f>H680+I680+J680+K680</f>
        <v>0</v>
      </c>
      <c r="H680" s="168">
        <f>'приложение 8.5.'!I815</f>
        <v>0</v>
      </c>
      <c r="I680" s="168">
        <f>'приложение 8.5.'!J815</f>
        <v>0</v>
      </c>
      <c r="J680" s="168">
        <f>'приложение 8.5.'!K815</f>
        <v>0</v>
      </c>
      <c r="K680" s="168">
        <f>'приложение 8.5.'!L815</f>
        <v>0</v>
      </c>
    </row>
    <row r="681" spans="1:16" ht="51" hidden="1" customHeight="1">
      <c r="A681" s="148"/>
      <c r="B681" s="116" t="s">
        <v>88</v>
      </c>
      <c r="C681" s="117" t="s">
        <v>20</v>
      </c>
      <c r="D681" s="117" t="s">
        <v>16</v>
      </c>
      <c r="E681" s="117" t="s">
        <v>593</v>
      </c>
      <c r="F681" s="117" t="s">
        <v>49</v>
      </c>
      <c r="G681" s="167">
        <f>H681+I681+J681+K681</f>
        <v>0</v>
      </c>
      <c r="H681" s="168">
        <f>H682</f>
        <v>0</v>
      </c>
      <c r="I681" s="168">
        <f>I682</f>
        <v>0</v>
      </c>
      <c r="J681" s="168">
        <f>J682</f>
        <v>0</v>
      </c>
      <c r="K681" s="168">
        <f>K682</f>
        <v>0</v>
      </c>
      <c r="L681" s="150"/>
    </row>
    <row r="682" spans="1:16" ht="12.75" hidden="1" customHeight="1">
      <c r="A682" s="148"/>
      <c r="B682" s="116" t="s">
        <v>51</v>
      </c>
      <c r="C682" s="117" t="s">
        <v>20</v>
      </c>
      <c r="D682" s="117" t="s">
        <v>16</v>
      </c>
      <c r="E682" s="117" t="s">
        <v>593</v>
      </c>
      <c r="F682" s="117" t="s">
        <v>50</v>
      </c>
      <c r="G682" s="167">
        <f>H682+I682+J682+K682</f>
        <v>0</v>
      </c>
      <c r="H682" s="168">
        <f>'приложение 8.5.'!I819</f>
        <v>0</v>
      </c>
      <c r="I682" s="168">
        <f>'приложение 8.5.'!J819</f>
        <v>0</v>
      </c>
      <c r="J682" s="168">
        <f>'приложение 8.5.'!K819</f>
        <v>0</v>
      </c>
      <c r="K682" s="168">
        <f>'приложение 8.5.'!L819</f>
        <v>0</v>
      </c>
      <c r="L682" s="150"/>
    </row>
    <row r="683" spans="1:16" ht="163.5" hidden="1" customHeight="1">
      <c r="A683" s="152"/>
      <c r="B683" s="108" t="s">
        <v>491</v>
      </c>
      <c r="C683" s="109" t="s">
        <v>20</v>
      </c>
      <c r="D683" s="109" t="s">
        <v>16</v>
      </c>
      <c r="E683" s="109" t="s">
        <v>233</v>
      </c>
      <c r="F683" s="109"/>
      <c r="G683" s="315">
        <f>SUM(H683:K683)</f>
        <v>0</v>
      </c>
      <c r="H683" s="316">
        <f t="shared" ref="H683:K684" si="155">H684</f>
        <v>0</v>
      </c>
      <c r="I683" s="316">
        <f t="shared" si="155"/>
        <v>0</v>
      </c>
      <c r="J683" s="316">
        <f t="shared" si="155"/>
        <v>0</v>
      </c>
      <c r="K683" s="316">
        <f t="shared" si="155"/>
        <v>0</v>
      </c>
    </row>
    <row r="684" spans="1:16" ht="51" hidden="1" customHeight="1">
      <c r="A684" s="155"/>
      <c r="B684" s="108" t="s">
        <v>88</v>
      </c>
      <c r="C684" s="109" t="s">
        <v>20</v>
      </c>
      <c r="D684" s="109" t="s">
        <v>16</v>
      </c>
      <c r="E684" s="109" t="s">
        <v>233</v>
      </c>
      <c r="F684" s="109" t="s">
        <v>49</v>
      </c>
      <c r="G684" s="315">
        <f>H684+I684+J684+K684</f>
        <v>0</v>
      </c>
      <c r="H684" s="316">
        <f t="shared" si="155"/>
        <v>0</v>
      </c>
      <c r="I684" s="316">
        <f t="shared" si="155"/>
        <v>0</v>
      </c>
      <c r="J684" s="316">
        <f t="shared" si="155"/>
        <v>0</v>
      </c>
      <c r="K684" s="316">
        <f t="shared" si="155"/>
        <v>0</v>
      </c>
    </row>
    <row r="685" spans="1:16" ht="12.75" hidden="1" customHeight="1">
      <c r="A685" s="155"/>
      <c r="B685" s="108" t="s">
        <v>51</v>
      </c>
      <c r="C685" s="109" t="s">
        <v>20</v>
      </c>
      <c r="D685" s="109" t="s">
        <v>16</v>
      </c>
      <c r="E685" s="109" t="s">
        <v>233</v>
      </c>
      <c r="F685" s="109" t="s">
        <v>50</v>
      </c>
      <c r="G685" s="315">
        <f>H685+I685+J685+K685</f>
        <v>0</v>
      </c>
      <c r="H685" s="316">
        <f>'приложение 8.5.'!I823</f>
        <v>0</v>
      </c>
      <c r="I685" s="316">
        <f>'приложение 8.5.'!J823</f>
        <v>0</v>
      </c>
      <c r="J685" s="316">
        <f>'приложение 8.5.'!K823</f>
        <v>0</v>
      </c>
      <c r="K685" s="316">
        <f>'приложение 8.5.'!L823</f>
        <v>0</v>
      </c>
    </row>
    <row r="686" spans="1:16" s="231" customFormat="1" ht="57" hidden="1" customHeight="1">
      <c r="A686" s="152"/>
      <c r="B686" s="108" t="s">
        <v>492</v>
      </c>
      <c r="C686" s="109" t="s">
        <v>20</v>
      </c>
      <c r="D686" s="109" t="s">
        <v>16</v>
      </c>
      <c r="E686" s="109" t="s">
        <v>234</v>
      </c>
      <c r="F686" s="109"/>
      <c r="G686" s="315">
        <f>SUM(H686:K686)</f>
        <v>0</v>
      </c>
      <c r="H686" s="316">
        <f t="shared" ref="H686:K687" si="156">H687</f>
        <v>0</v>
      </c>
      <c r="I686" s="316">
        <f t="shared" si="156"/>
        <v>0</v>
      </c>
      <c r="J686" s="316">
        <f t="shared" si="156"/>
        <v>0</v>
      </c>
      <c r="K686" s="316">
        <f t="shared" si="156"/>
        <v>0</v>
      </c>
      <c r="L686" s="154"/>
    </row>
    <row r="687" spans="1:16" s="222" customFormat="1" ht="51" hidden="1" customHeight="1">
      <c r="A687" s="155"/>
      <c r="B687" s="108" t="s">
        <v>88</v>
      </c>
      <c r="C687" s="109" t="s">
        <v>20</v>
      </c>
      <c r="D687" s="109" t="s">
        <v>16</v>
      </c>
      <c r="E687" s="109" t="s">
        <v>234</v>
      </c>
      <c r="F687" s="109" t="s">
        <v>49</v>
      </c>
      <c r="G687" s="315">
        <f>H687+I687+J687+K687</f>
        <v>0</v>
      </c>
      <c r="H687" s="316">
        <f t="shared" si="156"/>
        <v>0</v>
      </c>
      <c r="I687" s="316">
        <f t="shared" si="156"/>
        <v>0</v>
      </c>
      <c r="J687" s="316">
        <f t="shared" si="156"/>
        <v>0</v>
      </c>
      <c r="K687" s="316">
        <f t="shared" si="156"/>
        <v>0</v>
      </c>
      <c r="L687" s="154"/>
    </row>
    <row r="688" spans="1:16" s="222" customFormat="1" ht="12.75" hidden="1" customHeight="1">
      <c r="A688" s="155"/>
      <c r="B688" s="108" t="s">
        <v>51</v>
      </c>
      <c r="C688" s="109" t="s">
        <v>20</v>
      </c>
      <c r="D688" s="109" t="s">
        <v>16</v>
      </c>
      <c r="E688" s="109" t="s">
        <v>234</v>
      </c>
      <c r="F688" s="109" t="s">
        <v>50</v>
      </c>
      <c r="G688" s="315">
        <f>H688+I688+J688+K688</f>
        <v>0</v>
      </c>
      <c r="H688" s="316">
        <f>'приложение 8.5.'!I828</f>
        <v>0</v>
      </c>
      <c r="I688" s="316">
        <f>'приложение 8.5.'!J828</f>
        <v>0</v>
      </c>
      <c r="J688" s="316">
        <f>'приложение 8.5.'!K828</f>
        <v>0</v>
      </c>
      <c r="K688" s="316">
        <f>'приложение 8.5.'!L828</f>
        <v>0</v>
      </c>
      <c r="L688" s="154"/>
    </row>
    <row r="689" spans="1:12" ht="63.75" hidden="1" customHeight="1">
      <c r="A689" s="220"/>
      <c r="B689" s="222" t="s">
        <v>587</v>
      </c>
      <c r="C689" s="230" t="s">
        <v>20</v>
      </c>
      <c r="D689" s="230" t="s">
        <v>16</v>
      </c>
      <c r="E689" s="230" t="s">
        <v>591</v>
      </c>
      <c r="F689" s="146"/>
      <c r="G689" s="320">
        <f>SUM(H689:K689)</f>
        <v>0</v>
      </c>
      <c r="H689" s="342">
        <f t="shared" ref="H689:K690" si="157">H690</f>
        <v>0</v>
      </c>
      <c r="I689" s="342">
        <f t="shared" si="157"/>
        <v>0</v>
      </c>
      <c r="J689" s="342">
        <f t="shared" si="157"/>
        <v>0</v>
      </c>
      <c r="K689" s="342">
        <f t="shared" si="157"/>
        <v>0</v>
      </c>
      <c r="L689" s="231"/>
    </row>
    <row r="690" spans="1:12" ht="51" hidden="1" customHeight="1">
      <c r="A690" s="220"/>
      <c r="B690" s="217" t="s">
        <v>223</v>
      </c>
      <c r="C690" s="230" t="s">
        <v>20</v>
      </c>
      <c r="D690" s="230" t="s">
        <v>16</v>
      </c>
      <c r="E690" s="230" t="s">
        <v>591</v>
      </c>
      <c r="F690" s="146" t="s">
        <v>49</v>
      </c>
      <c r="G690" s="320">
        <f>G691</f>
        <v>0</v>
      </c>
      <c r="H690" s="321">
        <f t="shared" si="157"/>
        <v>0</v>
      </c>
      <c r="I690" s="321">
        <f t="shared" si="157"/>
        <v>0</v>
      </c>
      <c r="J690" s="321">
        <f t="shared" si="157"/>
        <v>0</v>
      </c>
      <c r="K690" s="321">
        <f t="shared" si="157"/>
        <v>0</v>
      </c>
      <c r="L690" s="222"/>
    </row>
    <row r="691" spans="1:12" ht="12.75" hidden="1" customHeight="1">
      <c r="A691" s="220"/>
      <c r="B691" s="217" t="s">
        <v>51</v>
      </c>
      <c r="C691" s="230" t="s">
        <v>20</v>
      </c>
      <c r="D691" s="230" t="s">
        <v>16</v>
      </c>
      <c r="E691" s="230" t="s">
        <v>591</v>
      </c>
      <c r="F691" s="146" t="s">
        <v>50</v>
      </c>
      <c r="G691" s="320">
        <f>H691+I691+J691+K691</f>
        <v>0</v>
      </c>
      <c r="H691" s="321">
        <f>'приложение 8.5.'!I833</f>
        <v>0</v>
      </c>
      <c r="I691" s="321">
        <f>'приложение 8.5.'!J833</f>
        <v>0</v>
      </c>
      <c r="J691" s="321">
        <f>'приложение 8.5.'!K833</f>
        <v>0</v>
      </c>
      <c r="K691" s="321">
        <f>'приложение 8.5.'!L833</f>
        <v>0</v>
      </c>
      <c r="L691" s="222"/>
    </row>
    <row r="692" spans="1:12" ht="38.25" hidden="1" customHeight="1">
      <c r="A692" s="155"/>
      <c r="B692" s="108" t="s">
        <v>235</v>
      </c>
      <c r="C692" s="109" t="s">
        <v>20</v>
      </c>
      <c r="D692" s="109" t="s">
        <v>16</v>
      </c>
      <c r="E692" s="109" t="s">
        <v>236</v>
      </c>
      <c r="F692" s="109"/>
      <c r="G692" s="315">
        <f>SUM(H692:K692)</f>
        <v>-350</v>
      </c>
      <c r="H692" s="316">
        <f>H693+H696</f>
        <v>-350</v>
      </c>
      <c r="I692" s="316">
        <f>I693+I696</f>
        <v>0</v>
      </c>
      <c r="J692" s="316">
        <f>J693+J696</f>
        <v>0</v>
      </c>
      <c r="K692" s="316">
        <f>K693+K696</f>
        <v>0</v>
      </c>
    </row>
    <row r="693" spans="1:12" ht="38.25" hidden="1" customHeight="1">
      <c r="A693" s="215"/>
      <c r="B693" s="212" t="s">
        <v>200</v>
      </c>
      <c r="C693" s="109" t="s">
        <v>20</v>
      </c>
      <c r="D693" s="109" t="s">
        <v>16</v>
      </c>
      <c r="E693" s="109" t="s">
        <v>237</v>
      </c>
      <c r="F693" s="153"/>
      <c r="G693" s="318">
        <f>H693+I693+J693+K693</f>
        <v>-350</v>
      </c>
      <c r="H693" s="319">
        <f>H694</f>
        <v>-350</v>
      </c>
      <c r="I693" s="319">
        <f t="shared" ref="I693:K694" si="158">I694</f>
        <v>0</v>
      </c>
      <c r="J693" s="319">
        <f t="shared" si="158"/>
        <v>0</v>
      </c>
      <c r="K693" s="319">
        <f t="shared" si="158"/>
        <v>0</v>
      </c>
    </row>
    <row r="694" spans="1:12" ht="51" hidden="1" customHeight="1">
      <c r="A694" s="214"/>
      <c r="B694" s="212" t="s">
        <v>88</v>
      </c>
      <c r="C694" s="109" t="s">
        <v>20</v>
      </c>
      <c r="D694" s="109" t="s">
        <v>16</v>
      </c>
      <c r="E694" s="109" t="s">
        <v>237</v>
      </c>
      <c r="F694" s="153" t="s">
        <v>49</v>
      </c>
      <c r="G694" s="318">
        <f>H694+I694+J694+K694</f>
        <v>-350</v>
      </c>
      <c r="H694" s="319">
        <f>H695</f>
        <v>-350</v>
      </c>
      <c r="I694" s="319">
        <f t="shared" si="158"/>
        <v>0</v>
      </c>
      <c r="J694" s="319">
        <f t="shared" si="158"/>
        <v>0</v>
      </c>
      <c r="K694" s="319">
        <f t="shared" si="158"/>
        <v>0</v>
      </c>
    </row>
    <row r="695" spans="1:12" ht="12.75" hidden="1" customHeight="1">
      <c r="A695" s="214"/>
      <c r="B695" s="212" t="s">
        <v>51</v>
      </c>
      <c r="C695" s="109" t="s">
        <v>20</v>
      </c>
      <c r="D695" s="109" t="s">
        <v>16</v>
      </c>
      <c r="E695" s="109" t="s">
        <v>237</v>
      </c>
      <c r="F695" s="153" t="s">
        <v>50</v>
      </c>
      <c r="G695" s="318">
        <f>H695+I695+J695+K695</f>
        <v>-350</v>
      </c>
      <c r="H695" s="319">
        <f>'приложение 8.5.'!I838</f>
        <v>-350</v>
      </c>
      <c r="I695" s="319">
        <f>'приложение 8.5.'!J838</f>
        <v>0</v>
      </c>
      <c r="J695" s="319">
        <f>'приложение 8.5.'!K838</f>
        <v>0</v>
      </c>
      <c r="K695" s="319">
        <f>'приложение 8.5.'!L838</f>
        <v>0</v>
      </c>
    </row>
    <row r="696" spans="1:12" ht="318.75" hidden="1" customHeight="1">
      <c r="A696" s="155"/>
      <c r="B696" s="98" t="s">
        <v>493</v>
      </c>
      <c r="C696" s="109" t="s">
        <v>239</v>
      </c>
      <c r="D696" s="109" t="s">
        <v>16</v>
      </c>
      <c r="E696" s="109" t="s">
        <v>238</v>
      </c>
      <c r="F696" s="109"/>
      <c r="G696" s="315">
        <f>SUM(H696:K696)</f>
        <v>0</v>
      </c>
      <c r="H696" s="316">
        <f>H697</f>
        <v>0</v>
      </c>
      <c r="I696" s="316">
        <f t="shared" ref="I696:K697" si="159">I697</f>
        <v>0</v>
      </c>
      <c r="J696" s="316">
        <f t="shared" si="159"/>
        <v>0</v>
      </c>
      <c r="K696" s="316">
        <f t="shared" si="159"/>
        <v>0</v>
      </c>
    </row>
    <row r="697" spans="1:12" ht="51" hidden="1" customHeight="1">
      <c r="A697" s="214"/>
      <c r="B697" s="212" t="s">
        <v>88</v>
      </c>
      <c r="C697" s="109" t="s">
        <v>20</v>
      </c>
      <c r="D697" s="109" t="s">
        <v>16</v>
      </c>
      <c r="E697" s="109" t="s">
        <v>238</v>
      </c>
      <c r="F697" s="153" t="s">
        <v>49</v>
      </c>
      <c r="G697" s="318">
        <f t="shared" ref="G697:G706" si="160">H697+I697+J697+K697</f>
        <v>0</v>
      </c>
      <c r="H697" s="319">
        <f>H698</f>
        <v>0</v>
      </c>
      <c r="I697" s="319">
        <f t="shared" si="159"/>
        <v>0</v>
      </c>
      <c r="J697" s="319">
        <f t="shared" si="159"/>
        <v>0</v>
      </c>
      <c r="K697" s="319">
        <f t="shared" si="159"/>
        <v>0</v>
      </c>
    </row>
    <row r="698" spans="1:12" ht="12.75" hidden="1" customHeight="1">
      <c r="A698" s="214"/>
      <c r="B698" s="212" t="s">
        <v>51</v>
      </c>
      <c r="C698" s="109" t="s">
        <v>20</v>
      </c>
      <c r="D698" s="109" t="s">
        <v>16</v>
      </c>
      <c r="E698" s="109" t="s">
        <v>238</v>
      </c>
      <c r="F698" s="153" t="s">
        <v>50</v>
      </c>
      <c r="G698" s="318">
        <f t="shared" si="160"/>
        <v>0</v>
      </c>
      <c r="H698" s="319">
        <f>'приложение 8.5.'!I842</f>
        <v>0</v>
      </c>
      <c r="I698" s="319">
        <f>'приложение 8.5.'!J842</f>
        <v>0</v>
      </c>
      <c r="J698" s="319">
        <f>'приложение 8.5.'!K842</f>
        <v>0</v>
      </c>
      <c r="K698" s="319">
        <f>'приложение 8.5.'!L842</f>
        <v>0</v>
      </c>
    </row>
    <row r="699" spans="1:12" ht="38.25" hidden="1" customHeight="1">
      <c r="A699" s="219"/>
      <c r="B699" s="212" t="s">
        <v>405</v>
      </c>
      <c r="C699" s="109" t="s">
        <v>20</v>
      </c>
      <c r="D699" s="109" t="s">
        <v>16</v>
      </c>
      <c r="E699" s="109" t="s">
        <v>406</v>
      </c>
      <c r="F699" s="153"/>
      <c r="G699" s="315">
        <f t="shared" si="160"/>
        <v>0</v>
      </c>
      <c r="H699" s="319">
        <f>H700</f>
        <v>0</v>
      </c>
      <c r="I699" s="319">
        <f t="shared" ref="I699:K701" si="161">I700</f>
        <v>0</v>
      </c>
      <c r="J699" s="319">
        <f t="shared" si="161"/>
        <v>0</v>
      </c>
      <c r="K699" s="319">
        <f t="shared" si="161"/>
        <v>0</v>
      </c>
    </row>
    <row r="700" spans="1:12" ht="25.5" hidden="1" customHeight="1">
      <c r="A700" s="219"/>
      <c r="B700" s="108" t="s">
        <v>216</v>
      </c>
      <c r="C700" s="109" t="s">
        <v>20</v>
      </c>
      <c r="D700" s="109" t="s">
        <v>16</v>
      </c>
      <c r="E700" s="109" t="s">
        <v>566</v>
      </c>
      <c r="F700" s="153"/>
      <c r="G700" s="315">
        <f t="shared" si="160"/>
        <v>0</v>
      </c>
      <c r="H700" s="319">
        <f>H701</f>
        <v>0</v>
      </c>
      <c r="I700" s="319">
        <f t="shared" si="161"/>
        <v>0</v>
      </c>
      <c r="J700" s="319">
        <f t="shared" si="161"/>
        <v>0</v>
      </c>
      <c r="K700" s="319">
        <f t="shared" si="161"/>
        <v>0</v>
      </c>
    </row>
    <row r="701" spans="1:12" ht="51" hidden="1" customHeight="1">
      <c r="A701" s="155"/>
      <c r="B701" s="108" t="s">
        <v>88</v>
      </c>
      <c r="C701" s="109" t="s">
        <v>20</v>
      </c>
      <c r="D701" s="109" t="s">
        <v>16</v>
      </c>
      <c r="E701" s="109" t="s">
        <v>566</v>
      </c>
      <c r="F701" s="109" t="s">
        <v>49</v>
      </c>
      <c r="G701" s="315">
        <f t="shared" si="160"/>
        <v>0</v>
      </c>
      <c r="H701" s="316">
        <f>H702</f>
        <v>0</v>
      </c>
      <c r="I701" s="316">
        <f t="shared" si="161"/>
        <v>0</v>
      </c>
      <c r="J701" s="316">
        <f t="shared" si="161"/>
        <v>0</v>
      </c>
      <c r="K701" s="316">
        <f t="shared" si="161"/>
        <v>0</v>
      </c>
    </row>
    <row r="702" spans="1:12" ht="12.75" hidden="1" customHeight="1">
      <c r="A702" s="155"/>
      <c r="B702" s="108" t="s">
        <v>51</v>
      </c>
      <c r="C702" s="109" t="s">
        <v>20</v>
      </c>
      <c r="D702" s="109" t="s">
        <v>16</v>
      </c>
      <c r="E702" s="109" t="s">
        <v>566</v>
      </c>
      <c r="F702" s="109" t="s">
        <v>50</v>
      </c>
      <c r="G702" s="315">
        <f t="shared" si="160"/>
        <v>0</v>
      </c>
      <c r="H702" s="316">
        <f>'приложение 8.5.'!I847</f>
        <v>0</v>
      </c>
      <c r="I702" s="316">
        <f>'приложение 8.5.'!J847</f>
        <v>0</v>
      </c>
      <c r="J702" s="316">
        <f>'приложение 8.5.'!K847</f>
        <v>0</v>
      </c>
      <c r="K702" s="316">
        <f>'приложение 8.5.'!L847</f>
        <v>0</v>
      </c>
    </row>
    <row r="703" spans="1:12" ht="51" hidden="1" customHeight="1">
      <c r="A703" s="219"/>
      <c r="B703" s="212" t="s">
        <v>407</v>
      </c>
      <c r="C703" s="109" t="s">
        <v>20</v>
      </c>
      <c r="D703" s="109" t="s">
        <v>16</v>
      </c>
      <c r="E703" s="109" t="s">
        <v>408</v>
      </c>
      <c r="F703" s="153"/>
      <c r="G703" s="315">
        <f t="shared" si="160"/>
        <v>0</v>
      </c>
      <c r="H703" s="319">
        <f>H704</f>
        <v>0</v>
      </c>
      <c r="I703" s="319">
        <f t="shared" ref="I703:K705" si="162">I704</f>
        <v>0</v>
      </c>
      <c r="J703" s="319">
        <f t="shared" si="162"/>
        <v>0</v>
      </c>
      <c r="K703" s="319">
        <f t="shared" si="162"/>
        <v>0</v>
      </c>
    </row>
    <row r="704" spans="1:12" ht="25.5" hidden="1" customHeight="1">
      <c r="A704" s="219"/>
      <c r="B704" s="108" t="s">
        <v>216</v>
      </c>
      <c r="C704" s="109" t="s">
        <v>20</v>
      </c>
      <c r="D704" s="109" t="s">
        <v>16</v>
      </c>
      <c r="E704" s="109" t="s">
        <v>565</v>
      </c>
      <c r="F704" s="153"/>
      <c r="G704" s="315">
        <f t="shared" si="160"/>
        <v>0</v>
      </c>
      <c r="H704" s="319">
        <f>H705</f>
        <v>0</v>
      </c>
      <c r="I704" s="319">
        <f t="shared" si="162"/>
        <v>0</v>
      </c>
      <c r="J704" s="319">
        <f t="shared" si="162"/>
        <v>0</v>
      </c>
      <c r="K704" s="319">
        <f t="shared" si="162"/>
        <v>0</v>
      </c>
    </row>
    <row r="705" spans="1:12" ht="51" hidden="1" customHeight="1">
      <c r="A705" s="155"/>
      <c r="B705" s="108" t="s">
        <v>88</v>
      </c>
      <c r="C705" s="109" t="s">
        <v>20</v>
      </c>
      <c r="D705" s="109" t="s">
        <v>16</v>
      </c>
      <c r="E705" s="109" t="s">
        <v>565</v>
      </c>
      <c r="F705" s="109" t="s">
        <v>49</v>
      </c>
      <c r="G705" s="315">
        <f t="shared" si="160"/>
        <v>0</v>
      </c>
      <c r="H705" s="316">
        <f>H706</f>
        <v>0</v>
      </c>
      <c r="I705" s="316">
        <f t="shared" si="162"/>
        <v>0</v>
      </c>
      <c r="J705" s="316">
        <f t="shared" si="162"/>
        <v>0</v>
      </c>
      <c r="K705" s="316">
        <f t="shared" si="162"/>
        <v>0</v>
      </c>
    </row>
    <row r="706" spans="1:12" ht="12.75" hidden="1" customHeight="1">
      <c r="A706" s="155"/>
      <c r="B706" s="108" t="s">
        <v>51</v>
      </c>
      <c r="C706" s="109" t="s">
        <v>20</v>
      </c>
      <c r="D706" s="109" t="s">
        <v>16</v>
      </c>
      <c r="E706" s="109" t="s">
        <v>565</v>
      </c>
      <c r="F706" s="109" t="s">
        <v>50</v>
      </c>
      <c r="G706" s="315">
        <f t="shared" si="160"/>
        <v>0</v>
      </c>
      <c r="H706" s="316">
        <f>'приложение 8.5.'!I852</f>
        <v>0</v>
      </c>
      <c r="I706" s="316">
        <f>'приложение 8.5.'!J852</f>
        <v>0</v>
      </c>
      <c r="J706" s="316">
        <f>'приложение 8.5.'!K852</f>
        <v>0</v>
      </c>
      <c r="K706" s="316">
        <f>'приложение 8.5.'!L852</f>
        <v>0</v>
      </c>
    </row>
    <row r="707" spans="1:12" ht="51" hidden="1" customHeight="1">
      <c r="A707" s="152"/>
      <c r="B707" s="108" t="s">
        <v>515</v>
      </c>
      <c r="C707" s="109" t="s">
        <v>20</v>
      </c>
      <c r="D707" s="109" t="s">
        <v>16</v>
      </c>
      <c r="E707" s="109" t="s">
        <v>220</v>
      </c>
      <c r="F707" s="109"/>
      <c r="G707" s="315">
        <f>H707+I707+J707+K707</f>
        <v>0</v>
      </c>
      <c r="H707" s="316">
        <f>H708</f>
        <v>0</v>
      </c>
      <c r="I707" s="316">
        <f>I708</f>
        <v>0</v>
      </c>
      <c r="J707" s="316">
        <f>J708</f>
        <v>0</v>
      </c>
      <c r="K707" s="316">
        <f>K708</f>
        <v>0</v>
      </c>
    </row>
    <row r="708" spans="1:12" ht="38.25" hidden="1" customHeight="1">
      <c r="A708" s="152"/>
      <c r="B708" s="108" t="s">
        <v>240</v>
      </c>
      <c r="C708" s="109" t="s">
        <v>20</v>
      </c>
      <c r="D708" s="109" t="s">
        <v>16</v>
      </c>
      <c r="E708" s="109" t="s">
        <v>222</v>
      </c>
      <c r="F708" s="109"/>
      <c r="G708" s="315">
        <f>SUM(H708:K708)</f>
        <v>0</v>
      </c>
      <c r="H708" s="316">
        <f>H709+H712+H715</f>
        <v>0</v>
      </c>
      <c r="I708" s="316">
        <f>I709+I712+I715</f>
        <v>0</v>
      </c>
      <c r="J708" s="316">
        <f>J709+J712+J715</f>
        <v>0</v>
      </c>
      <c r="K708" s="316">
        <f>K709+K712+K715</f>
        <v>0</v>
      </c>
    </row>
    <row r="709" spans="1:12" ht="38.25" hidden="1" customHeight="1">
      <c r="A709" s="194"/>
      <c r="B709" s="108" t="s">
        <v>200</v>
      </c>
      <c r="C709" s="109" t="s">
        <v>20</v>
      </c>
      <c r="D709" s="109" t="s">
        <v>16</v>
      </c>
      <c r="E709" s="109" t="s">
        <v>241</v>
      </c>
      <c r="F709" s="109"/>
      <c r="G709" s="315">
        <f>H709+I709+J709+K709</f>
        <v>0</v>
      </c>
      <c r="H709" s="316">
        <f>H710</f>
        <v>0</v>
      </c>
      <c r="I709" s="316">
        <f t="shared" ref="I709:K710" si="163">I710</f>
        <v>0</v>
      </c>
      <c r="J709" s="316">
        <f t="shared" si="163"/>
        <v>0</v>
      </c>
      <c r="K709" s="316">
        <f t="shared" si="163"/>
        <v>0</v>
      </c>
    </row>
    <row r="710" spans="1:12" ht="51" hidden="1" customHeight="1">
      <c r="A710" s="155"/>
      <c r="B710" s="108" t="s">
        <v>88</v>
      </c>
      <c r="C710" s="109" t="s">
        <v>20</v>
      </c>
      <c r="D710" s="109" t="s">
        <v>16</v>
      </c>
      <c r="E710" s="109" t="s">
        <v>241</v>
      </c>
      <c r="F710" s="109" t="s">
        <v>49</v>
      </c>
      <c r="G710" s="315">
        <f>H710+I710+J710+K710</f>
        <v>0</v>
      </c>
      <c r="H710" s="316">
        <f>H711</f>
        <v>0</v>
      </c>
      <c r="I710" s="316">
        <f t="shared" si="163"/>
        <v>0</v>
      </c>
      <c r="J710" s="316">
        <f t="shared" si="163"/>
        <v>0</v>
      </c>
      <c r="K710" s="316">
        <f t="shared" si="163"/>
        <v>0</v>
      </c>
    </row>
    <row r="711" spans="1:12" ht="12.75" hidden="1" customHeight="1">
      <c r="A711" s="155"/>
      <c r="B711" s="108" t="s">
        <v>51</v>
      </c>
      <c r="C711" s="109" t="s">
        <v>20</v>
      </c>
      <c r="D711" s="109" t="s">
        <v>16</v>
      </c>
      <c r="E711" s="109" t="s">
        <v>241</v>
      </c>
      <c r="F711" s="109" t="s">
        <v>50</v>
      </c>
      <c r="G711" s="315">
        <f>H711+I711+J711+K711</f>
        <v>0</v>
      </c>
      <c r="H711" s="316">
        <f>'приложение 8.5.'!I858</f>
        <v>0</v>
      </c>
      <c r="I711" s="316">
        <f>'приложение 8.5.'!J858</f>
        <v>0</v>
      </c>
      <c r="J711" s="316">
        <f>'приложение 8.5.'!K858</f>
        <v>0</v>
      </c>
      <c r="K711" s="316">
        <f>'приложение 8.5.'!L858</f>
        <v>0</v>
      </c>
    </row>
    <row r="712" spans="1:12" s="231" customFormat="1" ht="57" hidden="1" customHeight="1">
      <c r="A712" s="155"/>
      <c r="B712" s="99" t="s">
        <v>493</v>
      </c>
      <c r="C712" s="109" t="s">
        <v>239</v>
      </c>
      <c r="D712" s="109" t="s">
        <v>16</v>
      </c>
      <c r="E712" s="109" t="s">
        <v>242</v>
      </c>
      <c r="F712" s="109"/>
      <c r="G712" s="315">
        <f>SUM(H712:K712)</f>
        <v>0</v>
      </c>
      <c r="H712" s="316">
        <f>H713</f>
        <v>0</v>
      </c>
      <c r="I712" s="316">
        <f t="shared" ref="I712:K713" si="164">I713</f>
        <v>0</v>
      </c>
      <c r="J712" s="316">
        <f t="shared" si="164"/>
        <v>0</v>
      </c>
      <c r="K712" s="316">
        <f t="shared" si="164"/>
        <v>0</v>
      </c>
      <c r="L712" s="154"/>
    </row>
    <row r="713" spans="1:12" s="222" customFormat="1" ht="51" hidden="1" customHeight="1">
      <c r="A713" s="155"/>
      <c r="B713" s="108" t="s">
        <v>88</v>
      </c>
      <c r="C713" s="109" t="s">
        <v>20</v>
      </c>
      <c r="D713" s="109" t="s">
        <v>16</v>
      </c>
      <c r="E713" s="109" t="s">
        <v>242</v>
      </c>
      <c r="F713" s="109" t="s">
        <v>49</v>
      </c>
      <c r="G713" s="315">
        <f>H713+I713+J713+K713</f>
        <v>0</v>
      </c>
      <c r="H713" s="316">
        <f>H714</f>
        <v>0</v>
      </c>
      <c r="I713" s="316">
        <f t="shared" si="164"/>
        <v>0</v>
      </c>
      <c r="J713" s="316">
        <f t="shared" si="164"/>
        <v>0</v>
      </c>
      <c r="K713" s="316">
        <f t="shared" si="164"/>
        <v>0</v>
      </c>
      <c r="L713" s="154"/>
    </row>
    <row r="714" spans="1:12" s="222" customFormat="1" ht="12.75" hidden="1" customHeight="1">
      <c r="A714" s="155"/>
      <c r="B714" s="108" t="s">
        <v>51</v>
      </c>
      <c r="C714" s="109" t="s">
        <v>20</v>
      </c>
      <c r="D714" s="109" t="s">
        <v>16</v>
      </c>
      <c r="E714" s="109" t="s">
        <v>242</v>
      </c>
      <c r="F714" s="109" t="s">
        <v>50</v>
      </c>
      <c r="G714" s="315">
        <f>H714+I714+J714+K714</f>
        <v>0</v>
      </c>
      <c r="H714" s="316">
        <f>'приложение 8.5.'!I862</f>
        <v>0</v>
      </c>
      <c r="I714" s="316">
        <f>'приложение 8.5.'!J862</f>
        <v>0</v>
      </c>
      <c r="J714" s="316">
        <f>'приложение 8.5.'!K862</f>
        <v>0</v>
      </c>
      <c r="K714" s="316">
        <f>'приложение 8.5.'!L862</f>
        <v>0</v>
      </c>
      <c r="L714" s="154"/>
    </row>
    <row r="715" spans="1:12" ht="63.75" hidden="1" customHeight="1">
      <c r="A715" s="220"/>
      <c r="B715" s="217" t="s">
        <v>587</v>
      </c>
      <c r="C715" s="230" t="s">
        <v>20</v>
      </c>
      <c r="D715" s="230" t="s">
        <v>16</v>
      </c>
      <c r="E715" s="230" t="s">
        <v>590</v>
      </c>
      <c r="F715" s="146"/>
      <c r="G715" s="320">
        <f>SUM(H715:K715)</f>
        <v>0</v>
      </c>
      <c r="H715" s="342">
        <f t="shared" ref="H715:K716" si="165">H716</f>
        <v>0</v>
      </c>
      <c r="I715" s="342">
        <f t="shared" si="165"/>
        <v>0</v>
      </c>
      <c r="J715" s="342">
        <f t="shared" si="165"/>
        <v>0</v>
      </c>
      <c r="K715" s="342">
        <f t="shared" si="165"/>
        <v>0</v>
      </c>
      <c r="L715" s="231"/>
    </row>
    <row r="716" spans="1:12" ht="51" hidden="1" customHeight="1">
      <c r="A716" s="220"/>
      <c r="B716" s="217" t="s">
        <v>223</v>
      </c>
      <c r="C716" s="230" t="s">
        <v>20</v>
      </c>
      <c r="D716" s="230" t="s">
        <v>16</v>
      </c>
      <c r="E716" s="230" t="s">
        <v>590</v>
      </c>
      <c r="F716" s="146" t="s">
        <v>49</v>
      </c>
      <c r="G716" s="320">
        <f>G717</f>
        <v>0</v>
      </c>
      <c r="H716" s="321">
        <f t="shared" si="165"/>
        <v>0</v>
      </c>
      <c r="I716" s="321">
        <f t="shared" si="165"/>
        <v>0</v>
      </c>
      <c r="J716" s="321">
        <f t="shared" si="165"/>
        <v>0</v>
      </c>
      <c r="K716" s="321">
        <f t="shared" si="165"/>
        <v>0</v>
      </c>
      <c r="L716" s="222"/>
    </row>
    <row r="717" spans="1:12" ht="12.75" hidden="1" customHeight="1">
      <c r="A717" s="220"/>
      <c r="B717" s="217" t="s">
        <v>51</v>
      </c>
      <c r="C717" s="230" t="s">
        <v>20</v>
      </c>
      <c r="D717" s="230" t="s">
        <v>16</v>
      </c>
      <c r="E717" s="230" t="s">
        <v>590</v>
      </c>
      <c r="F717" s="146" t="s">
        <v>50</v>
      </c>
      <c r="G717" s="320">
        <f>H717+I717+J717+K717</f>
        <v>0</v>
      </c>
      <c r="H717" s="321">
        <f>'приложение 8.5.'!I866</f>
        <v>0</v>
      </c>
      <c r="I717" s="321">
        <f>'приложение 8.5.'!J866</f>
        <v>0</v>
      </c>
      <c r="J717" s="321">
        <f>'приложение 8.5.'!K866</f>
        <v>0</v>
      </c>
      <c r="K717" s="321">
        <f>'приложение 8.5.'!L866</f>
        <v>0</v>
      </c>
      <c r="L717" s="222"/>
    </row>
    <row r="718" spans="1:12" ht="63.75" hidden="1" customHeight="1">
      <c r="A718" s="211"/>
      <c r="B718" s="212" t="s">
        <v>157</v>
      </c>
      <c r="C718" s="153" t="s">
        <v>20</v>
      </c>
      <c r="D718" s="109" t="s">
        <v>16</v>
      </c>
      <c r="E718" s="232" t="s">
        <v>224</v>
      </c>
      <c r="F718" s="153"/>
      <c r="G718" s="318">
        <f>SUM(H718:K718)</f>
        <v>0</v>
      </c>
      <c r="H718" s="328">
        <f>H719</f>
        <v>0</v>
      </c>
      <c r="I718" s="328">
        <f t="shared" ref="I718:K720" si="166">I719</f>
        <v>0</v>
      </c>
      <c r="J718" s="328">
        <f t="shared" si="166"/>
        <v>0</v>
      </c>
      <c r="K718" s="328">
        <f t="shared" si="166"/>
        <v>0</v>
      </c>
    </row>
    <row r="719" spans="1:12" ht="25.5" hidden="1" customHeight="1">
      <c r="A719" s="211"/>
      <c r="B719" s="108" t="s">
        <v>216</v>
      </c>
      <c r="C719" s="153" t="s">
        <v>20</v>
      </c>
      <c r="D719" s="109" t="s">
        <v>16</v>
      </c>
      <c r="E719" s="232" t="s">
        <v>225</v>
      </c>
      <c r="F719" s="153"/>
      <c r="G719" s="318">
        <f>SUM(H719:K719)</f>
        <v>0</v>
      </c>
      <c r="H719" s="328">
        <f>H720</f>
        <v>0</v>
      </c>
      <c r="I719" s="328">
        <f t="shared" si="166"/>
        <v>0</v>
      </c>
      <c r="J719" s="328">
        <f t="shared" si="166"/>
        <v>0</v>
      </c>
      <c r="K719" s="328">
        <f t="shared" si="166"/>
        <v>0</v>
      </c>
    </row>
    <row r="720" spans="1:12" ht="51" hidden="1" customHeight="1">
      <c r="A720" s="211"/>
      <c r="B720" s="212" t="s">
        <v>223</v>
      </c>
      <c r="C720" s="153" t="s">
        <v>20</v>
      </c>
      <c r="D720" s="109" t="s">
        <v>16</v>
      </c>
      <c r="E720" s="232" t="s">
        <v>225</v>
      </c>
      <c r="F720" s="153" t="s">
        <v>49</v>
      </c>
      <c r="G720" s="318">
        <f>SUM(H720:K720)</f>
        <v>0</v>
      </c>
      <c r="H720" s="319">
        <f>H721</f>
        <v>0</v>
      </c>
      <c r="I720" s="319">
        <f t="shared" si="166"/>
        <v>0</v>
      </c>
      <c r="J720" s="319">
        <f t="shared" si="166"/>
        <v>0</v>
      </c>
      <c r="K720" s="319">
        <f t="shared" si="166"/>
        <v>0</v>
      </c>
    </row>
    <row r="721" spans="1:16" ht="51" hidden="1" customHeight="1">
      <c r="A721" s="211"/>
      <c r="B721" s="212" t="s">
        <v>226</v>
      </c>
      <c r="C721" s="153" t="s">
        <v>20</v>
      </c>
      <c r="D721" s="109" t="s">
        <v>16</v>
      </c>
      <c r="E721" s="232" t="s">
        <v>225</v>
      </c>
      <c r="F721" s="153" t="s">
        <v>227</v>
      </c>
      <c r="G721" s="318">
        <f>SUM(H721:K721)</f>
        <v>0</v>
      </c>
      <c r="H721" s="319">
        <f>'приложение 8.5.'!I871</f>
        <v>0</v>
      </c>
      <c r="I721" s="319">
        <f>'приложение 8.5.'!J871</f>
        <v>0</v>
      </c>
      <c r="J721" s="319">
        <f>'приложение 8.5.'!K871</f>
        <v>0</v>
      </c>
      <c r="K721" s="319">
        <f>'приложение 8.5.'!L871</f>
        <v>0</v>
      </c>
    </row>
    <row r="722" spans="1:16" s="68" customFormat="1" ht="38.25" hidden="1">
      <c r="A722" s="69"/>
      <c r="B722" s="13" t="s">
        <v>214</v>
      </c>
      <c r="C722" s="3" t="s">
        <v>20</v>
      </c>
      <c r="D722" s="3" t="s">
        <v>16</v>
      </c>
      <c r="E722" s="22" t="s">
        <v>215</v>
      </c>
      <c r="F722" s="19"/>
      <c r="G722" s="166">
        <f t="shared" ref="G722:G727" si="167">H722+I722+J722+K722</f>
        <v>0</v>
      </c>
      <c r="H722" s="308">
        <f t="shared" ref="H722:K724" si="168">H723</f>
        <v>0</v>
      </c>
      <c r="I722" s="308">
        <f t="shared" si="168"/>
        <v>0</v>
      </c>
      <c r="J722" s="308">
        <f t="shared" si="168"/>
        <v>0</v>
      </c>
      <c r="K722" s="308">
        <f t="shared" si="168"/>
        <v>0</v>
      </c>
      <c r="M722" s="343"/>
      <c r="N722" s="343"/>
      <c r="O722" s="343"/>
      <c r="P722" s="343"/>
    </row>
    <row r="723" spans="1:16" s="68" customFormat="1" ht="38.25" hidden="1">
      <c r="A723" s="69"/>
      <c r="B723" s="13" t="s">
        <v>697</v>
      </c>
      <c r="C723" s="3" t="s">
        <v>20</v>
      </c>
      <c r="D723" s="3" t="s">
        <v>16</v>
      </c>
      <c r="E723" s="22" t="s">
        <v>698</v>
      </c>
      <c r="F723" s="15"/>
      <c r="G723" s="166">
        <f t="shared" si="167"/>
        <v>0</v>
      </c>
      <c r="H723" s="308">
        <f t="shared" si="168"/>
        <v>0</v>
      </c>
      <c r="I723" s="308">
        <f t="shared" si="168"/>
        <v>0</v>
      </c>
      <c r="J723" s="308">
        <f t="shared" si="168"/>
        <v>0</v>
      </c>
      <c r="K723" s="308">
        <f t="shared" si="168"/>
        <v>0</v>
      </c>
      <c r="M723" s="343"/>
      <c r="N723" s="343"/>
      <c r="O723" s="343"/>
      <c r="P723" s="343"/>
    </row>
    <row r="724" spans="1:16" s="68" customFormat="1" ht="51" hidden="1">
      <c r="A724" s="69"/>
      <c r="B724" s="13" t="s">
        <v>88</v>
      </c>
      <c r="C724" s="3" t="s">
        <v>20</v>
      </c>
      <c r="D724" s="3" t="s">
        <v>16</v>
      </c>
      <c r="E724" s="22" t="s">
        <v>698</v>
      </c>
      <c r="F724" s="15" t="s">
        <v>49</v>
      </c>
      <c r="G724" s="166">
        <f t="shared" si="167"/>
        <v>0</v>
      </c>
      <c r="H724" s="308">
        <f t="shared" si="168"/>
        <v>0</v>
      </c>
      <c r="I724" s="308">
        <f t="shared" si="168"/>
        <v>0</v>
      </c>
      <c r="J724" s="308">
        <f t="shared" si="168"/>
        <v>0</v>
      </c>
      <c r="K724" s="308">
        <f t="shared" si="168"/>
        <v>0</v>
      </c>
      <c r="M724" s="343"/>
      <c r="N724" s="343"/>
      <c r="O724" s="343"/>
      <c r="P724" s="343"/>
    </row>
    <row r="725" spans="1:16" s="68" customFormat="1" hidden="1">
      <c r="A725" s="69"/>
      <c r="B725" s="13" t="s">
        <v>51</v>
      </c>
      <c r="C725" s="3" t="s">
        <v>20</v>
      </c>
      <c r="D725" s="3" t="s">
        <v>16</v>
      </c>
      <c r="E725" s="22" t="s">
        <v>698</v>
      </c>
      <c r="F725" s="15" t="s">
        <v>50</v>
      </c>
      <c r="G725" s="166">
        <f t="shared" si="167"/>
        <v>0</v>
      </c>
      <c r="H725" s="308">
        <f>'приложение 8.5.'!I1382</f>
        <v>0</v>
      </c>
      <c r="I725" s="308">
        <f>'приложение 8.5.'!J1382</f>
        <v>0</v>
      </c>
      <c r="J725" s="308">
        <f>'приложение 8.5.'!K1382</f>
        <v>0</v>
      </c>
      <c r="K725" s="308">
        <f>'приложение 8.5.'!L1382</f>
        <v>0</v>
      </c>
      <c r="M725" s="343"/>
      <c r="N725" s="343"/>
      <c r="O725" s="343"/>
      <c r="P725" s="343"/>
    </row>
    <row r="726" spans="1:16" ht="25.5" customHeight="1">
      <c r="A726" s="207"/>
      <c r="B726" s="208" t="s">
        <v>31</v>
      </c>
      <c r="C726" s="209" t="s">
        <v>20</v>
      </c>
      <c r="D726" s="209" t="s">
        <v>20</v>
      </c>
      <c r="E726" s="209"/>
      <c r="F726" s="209"/>
      <c r="G726" s="318">
        <f t="shared" si="167"/>
        <v>438.8</v>
      </c>
      <c r="H726" s="318">
        <f>H727+H747+H751+H759+H763</f>
        <v>438.8</v>
      </c>
      <c r="I726" s="318">
        <f>I727+I747+I751+I759+I763</f>
        <v>0</v>
      </c>
      <c r="J726" s="318">
        <f>J727+J747+J751+J759+J763</f>
        <v>0</v>
      </c>
      <c r="K726" s="318">
        <f>K727+K747+K751+K759+K763</f>
        <v>0</v>
      </c>
    </row>
    <row r="727" spans="1:16" ht="38.25" customHeight="1">
      <c r="A727" s="190"/>
      <c r="B727" s="233" t="s">
        <v>161</v>
      </c>
      <c r="C727" s="109" t="s">
        <v>20</v>
      </c>
      <c r="D727" s="109" t="s">
        <v>20</v>
      </c>
      <c r="E727" s="109" t="s">
        <v>300</v>
      </c>
      <c r="F727" s="111"/>
      <c r="G727" s="315">
        <f t="shared" si="167"/>
        <v>0</v>
      </c>
      <c r="H727" s="316">
        <f>H728</f>
        <v>0</v>
      </c>
      <c r="I727" s="316">
        <f>I728</f>
        <v>0</v>
      </c>
      <c r="J727" s="316">
        <f>J728</f>
        <v>0</v>
      </c>
      <c r="K727" s="316">
        <f>K728</f>
        <v>0</v>
      </c>
    </row>
    <row r="728" spans="1:16" ht="38.25" customHeight="1">
      <c r="A728" s="190"/>
      <c r="B728" s="233" t="s">
        <v>205</v>
      </c>
      <c r="C728" s="109" t="s">
        <v>20</v>
      </c>
      <c r="D728" s="109" t="s">
        <v>20</v>
      </c>
      <c r="E728" s="109" t="s">
        <v>322</v>
      </c>
      <c r="F728" s="111"/>
      <c r="G728" s="315">
        <f>SUM(H728:K728)</f>
        <v>0</v>
      </c>
      <c r="H728" s="316">
        <f>H729+H733+H740+H736+H744</f>
        <v>0</v>
      </c>
      <c r="I728" s="316">
        <f>I729+I733+I740+I736+I744</f>
        <v>0</v>
      </c>
      <c r="J728" s="316">
        <f>J729+J733+J740+J736+J744</f>
        <v>0</v>
      </c>
      <c r="K728" s="316">
        <f>K729+K733+K740+K736+K744</f>
        <v>0</v>
      </c>
      <c r="M728" s="234"/>
    </row>
    <row r="729" spans="1:16" ht="114.75" hidden="1" customHeight="1">
      <c r="A729" s="152"/>
      <c r="B729" s="97" t="s">
        <v>510</v>
      </c>
      <c r="C729" s="109" t="s">
        <v>20</v>
      </c>
      <c r="D729" s="109" t="s">
        <v>20</v>
      </c>
      <c r="E729" s="109" t="s">
        <v>319</v>
      </c>
      <c r="F729" s="111"/>
      <c r="G729" s="315">
        <f t="shared" ref="G729:G739" si="169">H729+I729+J729+K729</f>
        <v>0</v>
      </c>
      <c r="H729" s="316">
        <f t="shared" ref="H729:K730" si="170">H730</f>
        <v>0</v>
      </c>
      <c r="I729" s="316">
        <f t="shared" si="170"/>
        <v>0</v>
      </c>
      <c r="J729" s="316">
        <f t="shared" si="170"/>
        <v>0</v>
      </c>
      <c r="K729" s="316">
        <f t="shared" si="170"/>
        <v>0</v>
      </c>
    </row>
    <row r="730" spans="1:16" ht="51" hidden="1" customHeight="1">
      <c r="A730" s="155"/>
      <c r="B730" s="108" t="s">
        <v>88</v>
      </c>
      <c r="C730" s="109" t="s">
        <v>20</v>
      </c>
      <c r="D730" s="109" t="s">
        <v>20</v>
      </c>
      <c r="E730" s="109" t="s">
        <v>319</v>
      </c>
      <c r="F730" s="109" t="s">
        <v>49</v>
      </c>
      <c r="G730" s="315">
        <f t="shared" si="169"/>
        <v>0</v>
      </c>
      <c r="H730" s="316">
        <f t="shared" si="170"/>
        <v>0</v>
      </c>
      <c r="I730" s="316">
        <f t="shared" si="170"/>
        <v>0</v>
      </c>
      <c r="J730" s="316">
        <f>J731+J732</f>
        <v>0</v>
      </c>
      <c r="K730" s="316">
        <f>K731</f>
        <v>0</v>
      </c>
    </row>
    <row r="731" spans="1:16" ht="12.75" hidden="1" customHeight="1">
      <c r="A731" s="155"/>
      <c r="B731" s="108" t="s">
        <v>51</v>
      </c>
      <c r="C731" s="109" t="s">
        <v>20</v>
      </c>
      <c r="D731" s="109" t="s">
        <v>20</v>
      </c>
      <c r="E731" s="109" t="s">
        <v>319</v>
      </c>
      <c r="F731" s="109" t="s">
        <v>50</v>
      </c>
      <c r="G731" s="315">
        <f t="shared" si="169"/>
        <v>0</v>
      </c>
      <c r="H731" s="316">
        <f>'приложение 8.5.'!I1389</f>
        <v>0</v>
      </c>
      <c r="I731" s="316">
        <f>'приложение 8.5.'!J1389</f>
        <v>0</v>
      </c>
      <c r="J731" s="316">
        <f>'приложение 8.5.'!K1389+'приложение 8.5.'!K877</f>
        <v>0</v>
      </c>
      <c r="K731" s="316">
        <f>'приложение 8.5.'!L1389</f>
        <v>0</v>
      </c>
    </row>
    <row r="732" spans="1:16" ht="12.75" hidden="1" customHeight="1">
      <c r="A732" s="155"/>
      <c r="B732" s="212" t="s">
        <v>66</v>
      </c>
      <c r="C732" s="109" t="s">
        <v>20</v>
      </c>
      <c r="D732" s="109" t="s">
        <v>20</v>
      </c>
      <c r="E732" s="109" t="s">
        <v>319</v>
      </c>
      <c r="F732" s="109" t="s">
        <v>64</v>
      </c>
      <c r="G732" s="315">
        <f t="shared" si="169"/>
        <v>0</v>
      </c>
      <c r="H732" s="316">
        <f>'приложение 8.5.'!I1392</f>
        <v>0</v>
      </c>
      <c r="I732" s="316">
        <f>'приложение 8.5.'!J1392</f>
        <v>0</v>
      </c>
      <c r="J732" s="316">
        <f>'приложение 8.5.'!K1392</f>
        <v>0</v>
      </c>
      <c r="K732" s="316">
        <f>'приложение 8.5.'!L1392</f>
        <v>0</v>
      </c>
    </row>
    <row r="733" spans="1:16" ht="140.25" hidden="1" customHeight="1">
      <c r="A733" s="155"/>
      <c r="B733" s="97" t="s">
        <v>511</v>
      </c>
      <c r="C733" s="109" t="s">
        <v>20</v>
      </c>
      <c r="D733" s="109" t="s">
        <v>20</v>
      </c>
      <c r="E733" s="109" t="s">
        <v>320</v>
      </c>
      <c r="F733" s="109"/>
      <c r="G733" s="315">
        <f t="shared" si="169"/>
        <v>0</v>
      </c>
      <c r="H733" s="316">
        <f t="shared" ref="H733:K734" si="171">H734</f>
        <v>0</v>
      </c>
      <c r="I733" s="316">
        <f t="shared" si="171"/>
        <v>0</v>
      </c>
      <c r="J733" s="316">
        <f t="shared" si="171"/>
        <v>0</v>
      </c>
      <c r="K733" s="316">
        <f t="shared" si="171"/>
        <v>0</v>
      </c>
    </row>
    <row r="734" spans="1:16" ht="51" hidden="1" customHeight="1">
      <c r="A734" s="155"/>
      <c r="B734" s="108" t="s">
        <v>88</v>
      </c>
      <c r="C734" s="109" t="s">
        <v>20</v>
      </c>
      <c r="D734" s="109" t="s">
        <v>20</v>
      </c>
      <c r="E734" s="109" t="s">
        <v>320</v>
      </c>
      <c r="F734" s="109" t="s">
        <v>49</v>
      </c>
      <c r="G734" s="315">
        <f>SUM(H734:K734)</f>
        <v>0</v>
      </c>
      <c r="H734" s="316">
        <f t="shared" si="171"/>
        <v>0</v>
      </c>
      <c r="I734" s="316">
        <f t="shared" si="171"/>
        <v>0</v>
      </c>
      <c r="J734" s="316">
        <f t="shared" si="171"/>
        <v>0</v>
      </c>
      <c r="K734" s="316">
        <f t="shared" si="171"/>
        <v>0</v>
      </c>
    </row>
    <row r="735" spans="1:16" ht="12.75" hidden="1" customHeight="1">
      <c r="A735" s="155"/>
      <c r="B735" s="108" t="s">
        <v>51</v>
      </c>
      <c r="C735" s="109" t="s">
        <v>20</v>
      </c>
      <c r="D735" s="109" t="s">
        <v>20</v>
      </c>
      <c r="E735" s="109" t="s">
        <v>320</v>
      </c>
      <c r="F735" s="109" t="s">
        <v>50</v>
      </c>
      <c r="G735" s="315">
        <f t="shared" si="169"/>
        <v>0</v>
      </c>
      <c r="H735" s="316">
        <f>'приложение 8.5.'!I1397</f>
        <v>0</v>
      </c>
      <c r="I735" s="316">
        <f>'приложение 8.5.'!J1397</f>
        <v>0</v>
      </c>
      <c r="J735" s="316">
        <f>'приложение 8.5.'!K1397</f>
        <v>0</v>
      </c>
      <c r="K735" s="316">
        <f>'приложение 8.5.'!L1397</f>
        <v>0</v>
      </c>
    </row>
    <row r="736" spans="1:16" ht="89.25" hidden="1" customHeight="1">
      <c r="A736" s="152"/>
      <c r="B736" s="97" t="s">
        <v>494</v>
      </c>
      <c r="C736" s="109" t="s">
        <v>20</v>
      </c>
      <c r="D736" s="109" t="s">
        <v>20</v>
      </c>
      <c r="E736" s="109" t="s">
        <v>321</v>
      </c>
      <c r="F736" s="109"/>
      <c r="G736" s="315">
        <f t="shared" si="169"/>
        <v>0</v>
      </c>
      <c r="H736" s="316">
        <f>H737</f>
        <v>0</v>
      </c>
      <c r="I736" s="316">
        <f>I737</f>
        <v>0</v>
      </c>
      <c r="J736" s="316">
        <f>J737</f>
        <v>0</v>
      </c>
      <c r="K736" s="316">
        <f>K737</f>
        <v>0</v>
      </c>
    </row>
    <row r="737" spans="1:16" s="235" customFormat="1" ht="51" hidden="1" customHeight="1">
      <c r="A737" s="155"/>
      <c r="B737" s="108" t="s">
        <v>88</v>
      </c>
      <c r="C737" s="109" t="s">
        <v>20</v>
      </c>
      <c r="D737" s="109" t="s">
        <v>20</v>
      </c>
      <c r="E737" s="109" t="s">
        <v>321</v>
      </c>
      <c r="F737" s="109" t="s">
        <v>49</v>
      </c>
      <c r="G737" s="315">
        <f t="shared" si="169"/>
        <v>0</v>
      </c>
      <c r="H737" s="316">
        <f>H738+H739</f>
        <v>0</v>
      </c>
      <c r="I737" s="316">
        <f>I738+I739</f>
        <v>0</v>
      </c>
      <c r="J737" s="316">
        <f>J738+J739</f>
        <v>0</v>
      </c>
      <c r="K737" s="316">
        <f>K738+K739</f>
        <v>0</v>
      </c>
      <c r="L737" s="154"/>
    </row>
    <row r="738" spans="1:16" s="235" customFormat="1" ht="12.75" hidden="1" customHeight="1">
      <c r="A738" s="155"/>
      <c r="B738" s="212" t="s">
        <v>51</v>
      </c>
      <c r="C738" s="109" t="s">
        <v>20</v>
      </c>
      <c r="D738" s="109" t="s">
        <v>20</v>
      </c>
      <c r="E738" s="109" t="s">
        <v>321</v>
      </c>
      <c r="F738" s="153" t="s">
        <v>50</v>
      </c>
      <c r="G738" s="315">
        <f t="shared" si="169"/>
        <v>0</v>
      </c>
      <c r="H738" s="316">
        <f>'приложение 8.5.'!I881</f>
        <v>0</v>
      </c>
      <c r="I738" s="316">
        <f>'приложение 8.5.'!J881</f>
        <v>0</v>
      </c>
      <c r="J738" s="316">
        <f>'приложение 8.5.'!K881</f>
        <v>0</v>
      </c>
      <c r="K738" s="316">
        <f>'приложение 8.5.'!L881</f>
        <v>0</v>
      </c>
      <c r="L738" s="154"/>
    </row>
    <row r="739" spans="1:16" s="235" customFormat="1" ht="12.75" hidden="1" customHeight="1">
      <c r="A739" s="155"/>
      <c r="B739" s="212" t="s">
        <v>66</v>
      </c>
      <c r="C739" s="109" t="s">
        <v>20</v>
      </c>
      <c r="D739" s="109" t="s">
        <v>20</v>
      </c>
      <c r="E739" s="109" t="s">
        <v>321</v>
      </c>
      <c r="F739" s="109" t="s">
        <v>64</v>
      </c>
      <c r="G739" s="315">
        <f t="shared" si="169"/>
        <v>0</v>
      </c>
      <c r="H739" s="316">
        <f>'приложение 8.5.'!I1402</f>
        <v>0</v>
      </c>
      <c r="I739" s="316">
        <f>'приложение 8.5.'!J1402</f>
        <v>0</v>
      </c>
      <c r="J739" s="316">
        <f>'приложение 8.5.'!K1402</f>
        <v>0</v>
      </c>
      <c r="K739" s="316">
        <f>'приложение 8.5.'!L1402</f>
        <v>0</v>
      </c>
      <c r="L739" s="154"/>
    </row>
    <row r="740" spans="1:16" s="235" customFormat="1" ht="13.5" customHeight="1">
      <c r="A740" s="155"/>
      <c r="B740" s="108" t="s">
        <v>216</v>
      </c>
      <c r="C740" s="109" t="s">
        <v>20</v>
      </c>
      <c r="D740" s="109" t="s">
        <v>20</v>
      </c>
      <c r="E740" s="109" t="s">
        <v>541</v>
      </c>
      <c r="F740" s="109"/>
      <c r="G740" s="315">
        <f>SUM(H740:K740)</f>
        <v>0</v>
      </c>
      <c r="H740" s="316">
        <f>H741</f>
        <v>0</v>
      </c>
      <c r="I740" s="316">
        <f t="shared" ref="I740:K741" si="172">I741</f>
        <v>0</v>
      </c>
      <c r="J740" s="316">
        <f t="shared" si="172"/>
        <v>0</v>
      </c>
      <c r="K740" s="316">
        <f t="shared" si="172"/>
        <v>0</v>
      </c>
    </row>
    <row r="741" spans="1:16" s="235" customFormat="1" ht="51" customHeight="1">
      <c r="A741" s="155"/>
      <c r="B741" s="108" t="s">
        <v>88</v>
      </c>
      <c r="C741" s="109" t="s">
        <v>20</v>
      </c>
      <c r="D741" s="109" t="s">
        <v>20</v>
      </c>
      <c r="E741" s="109" t="s">
        <v>541</v>
      </c>
      <c r="F741" s="109" t="s">
        <v>49</v>
      </c>
      <c r="G741" s="315">
        <f t="shared" ref="G741:G750" si="173">H741+I741+J741+K741</f>
        <v>0</v>
      </c>
      <c r="H741" s="316">
        <f>H742+H743</f>
        <v>0</v>
      </c>
      <c r="I741" s="316">
        <f>I742</f>
        <v>0</v>
      </c>
      <c r="J741" s="316">
        <f t="shared" si="172"/>
        <v>0</v>
      </c>
      <c r="K741" s="316">
        <f t="shared" si="172"/>
        <v>0</v>
      </c>
    </row>
    <row r="742" spans="1:16" ht="12.75" customHeight="1">
      <c r="A742" s="155"/>
      <c r="B742" s="108" t="s">
        <v>51</v>
      </c>
      <c r="C742" s="109" t="s">
        <v>20</v>
      </c>
      <c r="D742" s="109" t="s">
        <v>20</v>
      </c>
      <c r="E742" s="109" t="s">
        <v>541</v>
      </c>
      <c r="F742" s="109" t="s">
        <v>50</v>
      </c>
      <c r="G742" s="315">
        <f t="shared" si="173"/>
        <v>31</v>
      </c>
      <c r="H742" s="316">
        <f>'приложение 8.5.'!I1407+'приложение 8.5.'!I886</f>
        <v>31</v>
      </c>
      <c r="I742" s="316">
        <f>'приложение 8.5.'!J1407</f>
        <v>0</v>
      </c>
      <c r="J742" s="316">
        <f>'приложение 8.5.'!K1407</f>
        <v>0</v>
      </c>
      <c r="K742" s="316">
        <f>'приложение 8.5.'!L1407</f>
        <v>0</v>
      </c>
      <c r="L742" s="235"/>
    </row>
    <row r="743" spans="1:16" ht="12.75" customHeight="1">
      <c r="A743" s="155"/>
      <c r="B743" s="212" t="s">
        <v>66</v>
      </c>
      <c r="C743" s="109" t="s">
        <v>20</v>
      </c>
      <c r="D743" s="109" t="s">
        <v>20</v>
      </c>
      <c r="E743" s="109" t="s">
        <v>541</v>
      </c>
      <c r="F743" s="109" t="s">
        <v>64</v>
      </c>
      <c r="G743" s="315">
        <f t="shared" si="173"/>
        <v>-31</v>
      </c>
      <c r="H743" s="316">
        <f>'приложение 8.5.'!I1410+'приложение 8.5.'!I889</f>
        <v>-31</v>
      </c>
      <c r="I743" s="316">
        <f>'приложение 8.5.'!J1410</f>
        <v>0</v>
      </c>
      <c r="J743" s="316">
        <f>'приложение 8.5.'!K1410</f>
        <v>0</v>
      </c>
      <c r="K743" s="316">
        <f>'приложение 8.5.'!L1410</f>
        <v>0</v>
      </c>
      <c r="L743" s="235"/>
    </row>
    <row r="744" spans="1:16" s="201" customFormat="1" ht="63.75" hidden="1">
      <c r="A744" s="9"/>
      <c r="B744" s="217" t="s">
        <v>703</v>
      </c>
      <c r="C744" s="146" t="s">
        <v>20</v>
      </c>
      <c r="D744" s="146" t="s">
        <v>20</v>
      </c>
      <c r="E744" s="117" t="s">
        <v>705</v>
      </c>
      <c r="F744" s="146"/>
      <c r="G744" s="320">
        <f>H744+I744+J744+K744</f>
        <v>0</v>
      </c>
      <c r="H744" s="321">
        <f t="shared" ref="H744:K745" si="174">H745</f>
        <v>0</v>
      </c>
      <c r="I744" s="321">
        <f t="shared" si="174"/>
        <v>0</v>
      </c>
      <c r="J744" s="321">
        <f t="shared" si="174"/>
        <v>0</v>
      </c>
      <c r="K744" s="321">
        <f t="shared" si="174"/>
        <v>0</v>
      </c>
      <c r="M744" s="359"/>
      <c r="N744" s="359"/>
      <c r="O744" s="359"/>
      <c r="P744" s="359"/>
    </row>
    <row r="745" spans="1:16" s="201" customFormat="1" ht="51" hidden="1">
      <c r="A745" s="9"/>
      <c r="B745" s="116" t="s">
        <v>88</v>
      </c>
      <c r="C745" s="117" t="s">
        <v>20</v>
      </c>
      <c r="D745" s="117" t="s">
        <v>20</v>
      </c>
      <c r="E745" s="117" t="s">
        <v>705</v>
      </c>
      <c r="F745" s="117" t="s">
        <v>49</v>
      </c>
      <c r="G745" s="320">
        <f>H745+I745+J745+K745</f>
        <v>0</v>
      </c>
      <c r="H745" s="321">
        <f t="shared" si="174"/>
        <v>0</v>
      </c>
      <c r="I745" s="321">
        <f t="shared" si="174"/>
        <v>0</v>
      </c>
      <c r="J745" s="321">
        <f t="shared" si="174"/>
        <v>0</v>
      </c>
      <c r="K745" s="321">
        <f t="shared" si="174"/>
        <v>0</v>
      </c>
      <c r="M745" s="359"/>
      <c r="N745" s="359"/>
      <c r="O745" s="359"/>
      <c r="P745" s="359"/>
    </row>
    <row r="746" spans="1:16" s="201" customFormat="1" hidden="1">
      <c r="A746" s="9"/>
      <c r="B746" s="116" t="s">
        <v>51</v>
      </c>
      <c r="C746" s="117" t="s">
        <v>20</v>
      </c>
      <c r="D746" s="117" t="s">
        <v>20</v>
      </c>
      <c r="E746" s="117" t="s">
        <v>705</v>
      </c>
      <c r="F746" s="117" t="s">
        <v>50</v>
      </c>
      <c r="G746" s="320">
        <f>H746+I746+J746+K746</f>
        <v>0</v>
      </c>
      <c r="H746" s="321">
        <f>'приложение 8.5.'!I1415</f>
        <v>0</v>
      </c>
      <c r="I746" s="321">
        <f>'приложение 8.5.'!J1415</f>
        <v>0</v>
      </c>
      <c r="J746" s="321">
        <f>'приложение 8.5.'!K1415</f>
        <v>0</v>
      </c>
      <c r="K746" s="321">
        <f>'приложение 8.5.'!L1415</f>
        <v>0</v>
      </c>
      <c r="M746" s="359"/>
      <c r="N746" s="359"/>
      <c r="O746" s="359"/>
      <c r="P746" s="359"/>
    </row>
    <row r="747" spans="1:16" ht="38.25" customHeight="1">
      <c r="A747" s="215"/>
      <c r="B747" s="212" t="s">
        <v>214</v>
      </c>
      <c r="C747" s="232" t="s">
        <v>20</v>
      </c>
      <c r="D747" s="232" t="s">
        <v>20</v>
      </c>
      <c r="E747" s="232" t="s">
        <v>215</v>
      </c>
      <c r="F747" s="209"/>
      <c r="G747" s="318">
        <f t="shared" si="173"/>
        <v>43.6</v>
      </c>
      <c r="H747" s="319">
        <f>H748</f>
        <v>43.6</v>
      </c>
      <c r="I747" s="319">
        <f t="shared" ref="I747:K749" si="175">I748</f>
        <v>0</v>
      </c>
      <c r="J747" s="319">
        <f t="shared" si="175"/>
        <v>0</v>
      </c>
      <c r="K747" s="319">
        <f t="shared" si="175"/>
        <v>0</v>
      </c>
      <c r="L747" s="235"/>
    </row>
    <row r="748" spans="1:16" ht="25.5" customHeight="1">
      <c r="A748" s="214"/>
      <c r="B748" s="108" t="s">
        <v>216</v>
      </c>
      <c r="C748" s="153" t="s">
        <v>20</v>
      </c>
      <c r="D748" s="153" t="s">
        <v>20</v>
      </c>
      <c r="E748" s="232" t="s">
        <v>217</v>
      </c>
      <c r="F748" s="153"/>
      <c r="G748" s="318">
        <f t="shared" si="173"/>
        <v>43.6</v>
      </c>
      <c r="H748" s="319">
        <f>H749</f>
        <v>43.6</v>
      </c>
      <c r="I748" s="319">
        <f t="shared" si="175"/>
        <v>0</v>
      </c>
      <c r="J748" s="319">
        <f t="shared" si="175"/>
        <v>0</v>
      </c>
      <c r="K748" s="319">
        <f t="shared" si="175"/>
        <v>0</v>
      </c>
    </row>
    <row r="749" spans="1:16" ht="51" customHeight="1">
      <c r="A749" s="214"/>
      <c r="B749" s="212" t="s">
        <v>81</v>
      </c>
      <c r="C749" s="153" t="s">
        <v>20</v>
      </c>
      <c r="D749" s="153" t="s">
        <v>20</v>
      </c>
      <c r="E749" s="232" t="s">
        <v>217</v>
      </c>
      <c r="F749" s="153" t="s">
        <v>49</v>
      </c>
      <c r="G749" s="318">
        <f t="shared" si="173"/>
        <v>43.6</v>
      </c>
      <c r="H749" s="319">
        <f>H750</f>
        <v>43.6</v>
      </c>
      <c r="I749" s="319">
        <f t="shared" si="175"/>
        <v>0</v>
      </c>
      <c r="J749" s="319">
        <f t="shared" si="175"/>
        <v>0</v>
      </c>
      <c r="K749" s="319">
        <f t="shared" si="175"/>
        <v>0</v>
      </c>
    </row>
    <row r="750" spans="1:16" ht="12.75" customHeight="1">
      <c r="A750" s="214"/>
      <c r="B750" s="212" t="s">
        <v>51</v>
      </c>
      <c r="C750" s="153" t="s">
        <v>20</v>
      </c>
      <c r="D750" s="153" t="s">
        <v>20</v>
      </c>
      <c r="E750" s="232" t="s">
        <v>217</v>
      </c>
      <c r="F750" s="153" t="s">
        <v>50</v>
      </c>
      <c r="G750" s="318">
        <f t="shared" si="173"/>
        <v>43.6</v>
      </c>
      <c r="H750" s="319">
        <f>'приложение 8.5.'!I1420</f>
        <v>43.6</v>
      </c>
      <c r="I750" s="319">
        <f>'приложение 8.5.'!J1420</f>
        <v>0</v>
      </c>
      <c r="J750" s="319">
        <f>'приложение 8.5.'!K1420</f>
        <v>0</v>
      </c>
      <c r="K750" s="319">
        <f>'приложение 8.5.'!L1420</f>
        <v>0</v>
      </c>
    </row>
    <row r="751" spans="1:16" ht="51" hidden="1" customHeight="1">
      <c r="A751" s="236"/>
      <c r="B751" s="212" t="s">
        <v>219</v>
      </c>
      <c r="C751" s="232" t="s">
        <v>20</v>
      </c>
      <c r="D751" s="232" t="s">
        <v>20</v>
      </c>
      <c r="E751" s="232" t="s">
        <v>220</v>
      </c>
      <c r="F751" s="237"/>
      <c r="G751" s="318">
        <f>SUM(H751:K751)</f>
        <v>0</v>
      </c>
      <c r="H751" s="363">
        <f>H752</f>
        <v>0</v>
      </c>
      <c r="I751" s="363">
        <f>I752</f>
        <v>0</v>
      </c>
      <c r="J751" s="363">
        <f>J752</f>
        <v>0</v>
      </c>
      <c r="K751" s="363">
        <f>K752</f>
        <v>0</v>
      </c>
    </row>
    <row r="752" spans="1:16" ht="38.25" hidden="1" customHeight="1">
      <c r="A752" s="236"/>
      <c r="B752" s="212" t="s">
        <v>221</v>
      </c>
      <c r="C752" s="232" t="s">
        <v>20</v>
      </c>
      <c r="D752" s="232" t="s">
        <v>20</v>
      </c>
      <c r="E752" s="232" t="s">
        <v>222</v>
      </c>
      <c r="F752" s="237"/>
      <c r="G752" s="318">
        <f>SUM(H752:K752)</f>
        <v>0</v>
      </c>
      <c r="H752" s="363">
        <f>H753+H756</f>
        <v>0</v>
      </c>
      <c r="I752" s="363">
        <f>I753+I756</f>
        <v>0</v>
      </c>
      <c r="J752" s="363">
        <f>J753+J756</f>
        <v>0</v>
      </c>
      <c r="K752" s="363">
        <f>K753+K756</f>
        <v>0</v>
      </c>
    </row>
    <row r="753" spans="1:12" s="231" customFormat="1" ht="57" hidden="1" customHeight="1">
      <c r="A753" s="236"/>
      <c r="B753" s="108" t="s">
        <v>216</v>
      </c>
      <c r="C753" s="232" t="s">
        <v>20</v>
      </c>
      <c r="D753" s="232" t="s">
        <v>20</v>
      </c>
      <c r="E753" s="232" t="s">
        <v>548</v>
      </c>
      <c r="F753" s="237"/>
      <c r="G753" s="318">
        <f>SUM(H753:K753)</f>
        <v>0</v>
      </c>
      <c r="H753" s="363">
        <f t="shared" ref="H753:K754" si="176">H754</f>
        <v>0</v>
      </c>
      <c r="I753" s="363">
        <f t="shared" si="176"/>
        <v>0</v>
      </c>
      <c r="J753" s="363">
        <f t="shared" si="176"/>
        <v>0</v>
      </c>
      <c r="K753" s="363">
        <f t="shared" si="176"/>
        <v>0</v>
      </c>
      <c r="L753" s="154"/>
    </row>
    <row r="754" spans="1:12" s="222" customFormat="1" ht="51" hidden="1" customHeight="1">
      <c r="A754" s="211"/>
      <c r="B754" s="212" t="s">
        <v>223</v>
      </c>
      <c r="C754" s="232" t="s">
        <v>20</v>
      </c>
      <c r="D754" s="232" t="s">
        <v>20</v>
      </c>
      <c r="E754" s="232" t="s">
        <v>548</v>
      </c>
      <c r="F754" s="153" t="s">
        <v>49</v>
      </c>
      <c r="G754" s="318">
        <f>G755</f>
        <v>0</v>
      </c>
      <c r="H754" s="319">
        <f t="shared" si="176"/>
        <v>0</v>
      </c>
      <c r="I754" s="319">
        <f t="shared" si="176"/>
        <v>0</v>
      </c>
      <c r="J754" s="319">
        <f t="shared" si="176"/>
        <v>0</v>
      </c>
      <c r="K754" s="319">
        <f t="shared" si="176"/>
        <v>0</v>
      </c>
      <c r="L754" s="154"/>
    </row>
    <row r="755" spans="1:12" s="222" customFormat="1" ht="12.75" hidden="1" customHeight="1">
      <c r="A755" s="211"/>
      <c r="B755" s="212" t="s">
        <v>51</v>
      </c>
      <c r="C755" s="232" t="s">
        <v>20</v>
      </c>
      <c r="D755" s="232" t="s">
        <v>20</v>
      </c>
      <c r="E755" s="232" t="s">
        <v>548</v>
      </c>
      <c r="F755" s="153" t="s">
        <v>50</v>
      </c>
      <c r="G755" s="318">
        <f>H755+I755+J755+K755</f>
        <v>0</v>
      </c>
      <c r="H755" s="319">
        <f>'приложение 8.5.'!I895</f>
        <v>0</v>
      </c>
      <c r="I755" s="319">
        <f>'приложение 8.5.'!J895</f>
        <v>0</v>
      </c>
      <c r="J755" s="319">
        <f>'приложение 8.5.'!K895</f>
        <v>0</v>
      </c>
      <c r="K755" s="319">
        <f>'приложение 8.5.'!L895</f>
        <v>0</v>
      </c>
      <c r="L755" s="154"/>
    </row>
    <row r="756" spans="1:12" ht="63" hidden="1" customHeight="1">
      <c r="A756" s="220"/>
      <c r="B756" s="222" t="s">
        <v>587</v>
      </c>
      <c r="C756" s="230" t="s">
        <v>20</v>
      </c>
      <c r="D756" s="230" t="s">
        <v>20</v>
      </c>
      <c r="E756" s="230" t="s">
        <v>590</v>
      </c>
      <c r="F756" s="146"/>
      <c r="G756" s="320">
        <f>SUM(H756:K756)</f>
        <v>0</v>
      </c>
      <c r="H756" s="342">
        <f t="shared" ref="H756:K757" si="177">H757</f>
        <v>0</v>
      </c>
      <c r="I756" s="342">
        <f t="shared" si="177"/>
        <v>0</v>
      </c>
      <c r="J756" s="342">
        <f t="shared" si="177"/>
        <v>0</v>
      </c>
      <c r="K756" s="342">
        <f t="shared" si="177"/>
        <v>0</v>
      </c>
      <c r="L756" s="231"/>
    </row>
    <row r="757" spans="1:12" ht="51" hidden="1" customHeight="1">
      <c r="A757" s="220"/>
      <c r="B757" s="217" t="s">
        <v>223</v>
      </c>
      <c r="C757" s="230" t="s">
        <v>20</v>
      </c>
      <c r="D757" s="230" t="s">
        <v>20</v>
      </c>
      <c r="E757" s="230" t="s">
        <v>590</v>
      </c>
      <c r="F757" s="146" t="s">
        <v>49</v>
      </c>
      <c r="G757" s="320">
        <f>G758</f>
        <v>0</v>
      </c>
      <c r="H757" s="321">
        <f t="shared" si="177"/>
        <v>0</v>
      </c>
      <c r="I757" s="321">
        <f t="shared" si="177"/>
        <v>0</v>
      </c>
      <c r="J757" s="321">
        <f t="shared" si="177"/>
        <v>0</v>
      </c>
      <c r="K757" s="321">
        <f t="shared" si="177"/>
        <v>0</v>
      </c>
      <c r="L757" s="222"/>
    </row>
    <row r="758" spans="1:12" ht="12.75" hidden="1" customHeight="1">
      <c r="A758" s="220"/>
      <c r="B758" s="217" t="s">
        <v>51</v>
      </c>
      <c r="C758" s="230" t="s">
        <v>20</v>
      </c>
      <c r="D758" s="230" t="s">
        <v>20</v>
      </c>
      <c r="E758" s="230" t="s">
        <v>590</v>
      </c>
      <c r="F758" s="146" t="s">
        <v>50</v>
      </c>
      <c r="G758" s="320">
        <f>H758+I758+J758+K758</f>
        <v>0</v>
      </c>
      <c r="H758" s="321">
        <f>'приложение 8.5.'!I899</f>
        <v>0</v>
      </c>
      <c r="I758" s="321">
        <f>'приложение 8.5.'!J899</f>
        <v>0</v>
      </c>
      <c r="J758" s="321">
        <f>'приложение 8.5.'!K899</f>
        <v>0</v>
      </c>
      <c r="K758" s="321">
        <f>'приложение 8.5.'!L899</f>
        <v>0</v>
      </c>
      <c r="L758" s="222"/>
    </row>
    <row r="759" spans="1:12" ht="63.75" hidden="1" customHeight="1">
      <c r="A759" s="211"/>
      <c r="B759" s="212" t="s">
        <v>157</v>
      </c>
      <c r="C759" s="153" t="s">
        <v>20</v>
      </c>
      <c r="D759" s="153" t="s">
        <v>20</v>
      </c>
      <c r="E759" s="232" t="s">
        <v>224</v>
      </c>
      <c r="F759" s="153"/>
      <c r="G759" s="318">
        <f>SUM(H759:K759)</f>
        <v>0</v>
      </c>
      <c r="H759" s="328">
        <f>H760</f>
        <v>0</v>
      </c>
      <c r="I759" s="328">
        <f t="shared" ref="I759:K761" si="178">I760</f>
        <v>0</v>
      </c>
      <c r="J759" s="328">
        <f t="shared" si="178"/>
        <v>0</v>
      </c>
      <c r="K759" s="328">
        <f t="shared" si="178"/>
        <v>0</v>
      </c>
    </row>
    <row r="760" spans="1:12" ht="25.5" hidden="1" customHeight="1">
      <c r="A760" s="211"/>
      <c r="B760" s="108" t="s">
        <v>216</v>
      </c>
      <c r="C760" s="153" t="s">
        <v>20</v>
      </c>
      <c r="D760" s="153" t="s">
        <v>20</v>
      </c>
      <c r="E760" s="232" t="s">
        <v>225</v>
      </c>
      <c r="F760" s="153"/>
      <c r="G760" s="318">
        <f>SUM(H760:K760)</f>
        <v>0</v>
      </c>
      <c r="H760" s="328">
        <f>H761</f>
        <v>0</v>
      </c>
      <c r="I760" s="328">
        <f t="shared" si="178"/>
        <v>0</v>
      </c>
      <c r="J760" s="328">
        <f t="shared" si="178"/>
        <v>0</v>
      </c>
      <c r="K760" s="328">
        <f t="shared" si="178"/>
        <v>0</v>
      </c>
    </row>
    <row r="761" spans="1:12" ht="51" hidden="1" customHeight="1">
      <c r="A761" s="211"/>
      <c r="B761" s="212" t="s">
        <v>223</v>
      </c>
      <c r="C761" s="153" t="s">
        <v>20</v>
      </c>
      <c r="D761" s="153" t="s">
        <v>20</v>
      </c>
      <c r="E761" s="232" t="s">
        <v>225</v>
      </c>
      <c r="F761" s="153" t="s">
        <v>49</v>
      </c>
      <c r="G761" s="318">
        <f>SUM(H761:K761)</f>
        <v>0</v>
      </c>
      <c r="H761" s="319">
        <f>H762</f>
        <v>0</v>
      </c>
      <c r="I761" s="319">
        <f t="shared" si="178"/>
        <v>0</v>
      </c>
      <c r="J761" s="319">
        <f t="shared" si="178"/>
        <v>0</v>
      </c>
      <c r="K761" s="319">
        <f t="shared" si="178"/>
        <v>0</v>
      </c>
    </row>
    <row r="762" spans="1:12" ht="51" hidden="1" customHeight="1">
      <c r="A762" s="211"/>
      <c r="B762" s="212" t="s">
        <v>226</v>
      </c>
      <c r="C762" s="153" t="s">
        <v>20</v>
      </c>
      <c r="D762" s="153" t="s">
        <v>20</v>
      </c>
      <c r="E762" s="232" t="s">
        <v>225</v>
      </c>
      <c r="F762" s="153" t="s">
        <v>227</v>
      </c>
      <c r="G762" s="318">
        <f>SUM(H762:K762)</f>
        <v>0</v>
      </c>
      <c r="H762" s="319">
        <f>'приложение 8.5.'!I904</f>
        <v>0</v>
      </c>
      <c r="I762" s="319">
        <f>'приложение 8.5.'!J904</f>
        <v>0</v>
      </c>
      <c r="J762" s="319">
        <f>'приложение 8.5.'!K904</f>
        <v>0</v>
      </c>
      <c r="K762" s="319">
        <f>'приложение 8.5.'!L904</f>
        <v>0</v>
      </c>
    </row>
    <row r="763" spans="1:12" ht="38.25" customHeight="1">
      <c r="A763" s="215"/>
      <c r="B763" s="212" t="s">
        <v>214</v>
      </c>
      <c r="C763" s="232" t="s">
        <v>20</v>
      </c>
      <c r="D763" s="232" t="s">
        <v>20</v>
      </c>
      <c r="E763" s="232" t="s">
        <v>215</v>
      </c>
      <c r="F763" s="209"/>
      <c r="G763" s="318">
        <f t="shared" ref="G763:G770" si="179">H763+I763+J763+K763</f>
        <v>395.2</v>
      </c>
      <c r="H763" s="319">
        <f>H764+H767+H770+H776</f>
        <v>395.2</v>
      </c>
      <c r="I763" s="319">
        <f>I764+I767+I770+I776</f>
        <v>0</v>
      </c>
      <c r="J763" s="319">
        <f>J764+J767+J770+J776</f>
        <v>0</v>
      </c>
      <c r="K763" s="319">
        <f>K764+K767+K770+K776</f>
        <v>0</v>
      </c>
    </row>
    <row r="764" spans="1:12" ht="38.25" customHeight="1">
      <c r="A764" s="215"/>
      <c r="B764" s="212" t="s">
        <v>200</v>
      </c>
      <c r="C764" s="153" t="s">
        <v>20</v>
      </c>
      <c r="D764" s="153" t="s">
        <v>20</v>
      </c>
      <c r="E764" s="232" t="s">
        <v>218</v>
      </c>
      <c r="F764" s="153"/>
      <c r="G764" s="318">
        <f t="shared" si="179"/>
        <v>438.8</v>
      </c>
      <c r="H764" s="319">
        <f>H765</f>
        <v>438.8</v>
      </c>
      <c r="I764" s="319">
        <f t="shared" ref="I764:K765" si="180">I765</f>
        <v>0</v>
      </c>
      <c r="J764" s="319">
        <f t="shared" si="180"/>
        <v>0</v>
      </c>
      <c r="K764" s="319">
        <f t="shared" si="180"/>
        <v>0</v>
      </c>
    </row>
    <row r="765" spans="1:12" ht="51" customHeight="1">
      <c r="A765" s="214"/>
      <c r="B765" s="212" t="s">
        <v>88</v>
      </c>
      <c r="C765" s="153" t="s">
        <v>20</v>
      </c>
      <c r="D765" s="153" t="s">
        <v>20</v>
      </c>
      <c r="E765" s="232" t="s">
        <v>218</v>
      </c>
      <c r="F765" s="153" t="s">
        <v>49</v>
      </c>
      <c r="G765" s="318">
        <f t="shared" si="179"/>
        <v>438.8</v>
      </c>
      <c r="H765" s="319">
        <f>H766</f>
        <v>438.8</v>
      </c>
      <c r="I765" s="319">
        <f t="shared" si="180"/>
        <v>0</v>
      </c>
      <c r="J765" s="319">
        <f t="shared" si="180"/>
        <v>0</v>
      </c>
      <c r="K765" s="319">
        <f t="shared" si="180"/>
        <v>0</v>
      </c>
    </row>
    <row r="766" spans="1:12" ht="12.75" customHeight="1">
      <c r="A766" s="214"/>
      <c r="B766" s="212" t="s">
        <v>51</v>
      </c>
      <c r="C766" s="153" t="s">
        <v>20</v>
      </c>
      <c r="D766" s="153" t="s">
        <v>20</v>
      </c>
      <c r="E766" s="232" t="s">
        <v>218</v>
      </c>
      <c r="F766" s="153" t="s">
        <v>50</v>
      </c>
      <c r="G766" s="318">
        <f t="shared" si="179"/>
        <v>438.8</v>
      </c>
      <c r="H766" s="319">
        <f>'приложение 8.5.'!I908</f>
        <v>438.8</v>
      </c>
      <c r="I766" s="319">
        <f>'приложение 8.5.'!J908</f>
        <v>0</v>
      </c>
      <c r="J766" s="319">
        <f>'приложение 8.5.'!K908</f>
        <v>0</v>
      </c>
      <c r="K766" s="319">
        <f>'приложение 8.5.'!L908</f>
        <v>0</v>
      </c>
    </row>
    <row r="767" spans="1:12" s="68" customFormat="1" ht="38.25" hidden="1">
      <c r="A767" s="69"/>
      <c r="B767" s="13" t="s">
        <v>686</v>
      </c>
      <c r="C767" s="15" t="s">
        <v>20</v>
      </c>
      <c r="D767" s="15" t="s">
        <v>20</v>
      </c>
      <c r="E767" s="22" t="s">
        <v>687</v>
      </c>
      <c r="F767" s="15"/>
      <c r="G767" s="320">
        <f t="shared" si="179"/>
        <v>0</v>
      </c>
      <c r="H767" s="159">
        <f t="shared" ref="H767:K768" si="181">H768</f>
        <v>0</v>
      </c>
      <c r="I767" s="159">
        <f t="shared" si="181"/>
        <v>0</v>
      </c>
      <c r="J767" s="159">
        <f t="shared" si="181"/>
        <v>0</v>
      </c>
      <c r="K767" s="159">
        <f t="shared" si="181"/>
        <v>0</v>
      </c>
    </row>
    <row r="768" spans="1:12" s="68" customFormat="1" ht="51" hidden="1">
      <c r="A768" s="69"/>
      <c r="B768" s="13" t="s">
        <v>88</v>
      </c>
      <c r="C768" s="15" t="s">
        <v>20</v>
      </c>
      <c r="D768" s="15" t="s">
        <v>20</v>
      </c>
      <c r="E768" s="22" t="s">
        <v>687</v>
      </c>
      <c r="F768" s="15" t="s">
        <v>49</v>
      </c>
      <c r="G768" s="320">
        <f t="shared" si="179"/>
        <v>0</v>
      </c>
      <c r="H768" s="159">
        <f t="shared" si="181"/>
        <v>0</v>
      </c>
      <c r="I768" s="159">
        <f t="shared" si="181"/>
        <v>0</v>
      </c>
      <c r="J768" s="159">
        <f t="shared" si="181"/>
        <v>0</v>
      </c>
      <c r="K768" s="159">
        <f t="shared" si="181"/>
        <v>0</v>
      </c>
    </row>
    <row r="769" spans="1:11" s="68" customFormat="1" hidden="1">
      <c r="A769" s="69"/>
      <c r="B769" s="13" t="s">
        <v>51</v>
      </c>
      <c r="C769" s="15" t="s">
        <v>20</v>
      </c>
      <c r="D769" s="15" t="s">
        <v>20</v>
      </c>
      <c r="E769" s="22" t="s">
        <v>687</v>
      </c>
      <c r="F769" s="15" t="s">
        <v>50</v>
      </c>
      <c r="G769" s="320">
        <f t="shared" si="179"/>
        <v>0</v>
      </c>
      <c r="H769" s="159">
        <f>'приложение 8.5.'!I912</f>
        <v>0</v>
      </c>
      <c r="I769" s="159">
        <f>'приложение 8.5.'!J912</f>
        <v>0</v>
      </c>
      <c r="J769" s="159">
        <f>'приложение 8.5.'!K912</f>
        <v>0</v>
      </c>
      <c r="K769" s="159">
        <f>'приложение 8.5.'!L912</f>
        <v>0</v>
      </c>
    </row>
    <row r="770" spans="1:11" ht="25.5" customHeight="1">
      <c r="A770" s="214"/>
      <c r="B770" s="108" t="s">
        <v>216</v>
      </c>
      <c r="C770" s="153" t="s">
        <v>20</v>
      </c>
      <c r="D770" s="153" t="s">
        <v>20</v>
      </c>
      <c r="E770" s="232" t="s">
        <v>217</v>
      </c>
      <c r="F770" s="153"/>
      <c r="G770" s="318">
        <f t="shared" si="179"/>
        <v>-43.6</v>
      </c>
      <c r="H770" s="319">
        <f>H771+H773</f>
        <v>-43.6</v>
      </c>
      <c r="I770" s="319">
        <f>I771+I773</f>
        <v>0</v>
      </c>
      <c r="J770" s="319">
        <f>J771+J773</f>
        <v>0</v>
      </c>
      <c r="K770" s="319">
        <f>K771+K773</f>
        <v>0</v>
      </c>
    </row>
    <row r="771" spans="1:11" ht="38.25" customHeight="1">
      <c r="A771" s="214"/>
      <c r="B771" s="108" t="s">
        <v>86</v>
      </c>
      <c r="C771" s="153" t="s">
        <v>20</v>
      </c>
      <c r="D771" s="153" t="s">
        <v>20</v>
      </c>
      <c r="E771" s="232" t="s">
        <v>217</v>
      </c>
      <c r="F771" s="153" t="s">
        <v>57</v>
      </c>
      <c r="G771" s="318">
        <f>SUM(H771:K771)</f>
        <v>-43.6</v>
      </c>
      <c r="H771" s="319">
        <f>H772</f>
        <v>-43.6</v>
      </c>
      <c r="I771" s="319">
        <f>I772</f>
        <v>0</v>
      </c>
      <c r="J771" s="319">
        <f>J772</f>
        <v>0</v>
      </c>
      <c r="K771" s="319">
        <f>K772</f>
        <v>0</v>
      </c>
    </row>
    <row r="772" spans="1:11" ht="38.25" customHeight="1">
      <c r="A772" s="214"/>
      <c r="B772" s="108" t="s">
        <v>111</v>
      </c>
      <c r="C772" s="153" t="s">
        <v>20</v>
      </c>
      <c r="D772" s="153" t="s">
        <v>20</v>
      </c>
      <c r="E772" s="232" t="s">
        <v>217</v>
      </c>
      <c r="F772" s="153" t="s">
        <v>59</v>
      </c>
      <c r="G772" s="318">
        <f>SUM(H772:K772)</f>
        <v>-43.6</v>
      </c>
      <c r="H772" s="319">
        <f>'приложение 8.5.'!I916</f>
        <v>-43.6</v>
      </c>
      <c r="I772" s="319">
        <f>'приложение 8.5.'!J916</f>
        <v>0</v>
      </c>
      <c r="J772" s="319">
        <f>'приложение 8.5.'!K916</f>
        <v>0</v>
      </c>
      <c r="K772" s="319">
        <f>'приложение 8.5.'!L916</f>
        <v>0</v>
      </c>
    </row>
    <row r="773" spans="1:11" ht="51" hidden="1" customHeight="1">
      <c r="A773" s="214"/>
      <c r="B773" s="212" t="s">
        <v>246</v>
      </c>
      <c r="C773" s="153" t="s">
        <v>20</v>
      </c>
      <c r="D773" s="153" t="s">
        <v>20</v>
      </c>
      <c r="E773" s="232" t="s">
        <v>217</v>
      </c>
      <c r="F773" s="153" t="s">
        <v>49</v>
      </c>
      <c r="G773" s="318">
        <f>H773+I773+J773+K773</f>
        <v>0</v>
      </c>
      <c r="H773" s="319">
        <f>H774+H775</f>
        <v>0</v>
      </c>
      <c r="I773" s="319">
        <f>I774+I775</f>
        <v>0</v>
      </c>
      <c r="J773" s="319">
        <f>J774+J775</f>
        <v>0</v>
      </c>
      <c r="K773" s="319">
        <f>K774+K775</f>
        <v>0</v>
      </c>
    </row>
    <row r="774" spans="1:11" ht="12.75" hidden="1" customHeight="1">
      <c r="A774" s="214"/>
      <c r="B774" s="212" t="s">
        <v>51</v>
      </c>
      <c r="C774" s="153" t="s">
        <v>20</v>
      </c>
      <c r="D774" s="153" t="s">
        <v>20</v>
      </c>
      <c r="E774" s="232" t="s">
        <v>217</v>
      </c>
      <c r="F774" s="153" t="s">
        <v>50</v>
      </c>
      <c r="G774" s="318">
        <f>H774+I774+J774+K774</f>
        <v>0</v>
      </c>
      <c r="H774" s="319">
        <f>'приложение 8.5.'!I919</f>
        <v>0</v>
      </c>
      <c r="I774" s="319">
        <f>'приложение 8.5.'!J919</f>
        <v>0</v>
      </c>
      <c r="J774" s="319">
        <f>'приложение 8.5.'!K919</f>
        <v>0</v>
      </c>
      <c r="K774" s="319">
        <f>'приложение 8.5.'!L919</f>
        <v>0</v>
      </c>
    </row>
    <row r="775" spans="1:11" ht="12.75" hidden="1" customHeight="1">
      <c r="A775" s="211"/>
      <c r="B775" s="212" t="s">
        <v>66</v>
      </c>
      <c r="C775" s="153" t="s">
        <v>20</v>
      </c>
      <c r="D775" s="153" t="s">
        <v>20</v>
      </c>
      <c r="E775" s="232" t="s">
        <v>217</v>
      </c>
      <c r="F775" s="153" t="s">
        <v>64</v>
      </c>
      <c r="G775" s="318">
        <f>SUM(H775:K775)</f>
        <v>0</v>
      </c>
      <c r="H775" s="319">
        <f>'приложение 8.5.'!I921</f>
        <v>0</v>
      </c>
      <c r="I775" s="319">
        <f>'приложение 8.5.'!J921</f>
        <v>0</v>
      </c>
      <c r="J775" s="319">
        <f>'приложение 8.5.'!K921</f>
        <v>0</v>
      </c>
      <c r="K775" s="319">
        <f>'приложение 8.5.'!L921</f>
        <v>0</v>
      </c>
    </row>
    <row r="776" spans="1:11" s="222" customFormat="1" ht="63.75" hidden="1">
      <c r="A776" s="226"/>
      <c r="B776" s="13" t="s">
        <v>703</v>
      </c>
      <c r="C776" s="15" t="s">
        <v>20</v>
      </c>
      <c r="D776" s="15" t="s">
        <v>20</v>
      </c>
      <c r="E776" s="117" t="s">
        <v>704</v>
      </c>
      <c r="F776" s="146"/>
      <c r="G776" s="320">
        <f t="shared" ref="G776:G781" si="182">H776+I776+J776+K776</f>
        <v>0</v>
      </c>
      <c r="H776" s="321">
        <f t="shared" ref="H776:K777" si="183">H777</f>
        <v>0</v>
      </c>
      <c r="I776" s="321">
        <f t="shared" si="183"/>
        <v>0</v>
      </c>
      <c r="J776" s="321">
        <f t="shared" si="183"/>
        <v>0</v>
      </c>
      <c r="K776" s="321">
        <f t="shared" si="183"/>
        <v>0</v>
      </c>
    </row>
    <row r="777" spans="1:11" s="222" customFormat="1" ht="51" hidden="1">
      <c r="A777" s="226"/>
      <c r="B777" s="116" t="s">
        <v>88</v>
      </c>
      <c r="C777" s="117" t="s">
        <v>20</v>
      </c>
      <c r="D777" s="117" t="s">
        <v>20</v>
      </c>
      <c r="E777" s="117" t="s">
        <v>704</v>
      </c>
      <c r="F777" s="117" t="s">
        <v>49</v>
      </c>
      <c r="G777" s="320">
        <f t="shared" si="182"/>
        <v>0</v>
      </c>
      <c r="H777" s="321">
        <f t="shared" si="183"/>
        <v>0</v>
      </c>
      <c r="I777" s="321">
        <f t="shared" si="183"/>
        <v>0</v>
      </c>
      <c r="J777" s="321">
        <f t="shared" si="183"/>
        <v>0</v>
      </c>
      <c r="K777" s="321">
        <f t="shared" si="183"/>
        <v>0</v>
      </c>
    </row>
    <row r="778" spans="1:11" s="222" customFormat="1" hidden="1">
      <c r="A778" s="226"/>
      <c r="B778" s="116" t="s">
        <v>51</v>
      </c>
      <c r="C778" s="117" t="s">
        <v>20</v>
      </c>
      <c r="D778" s="117" t="s">
        <v>20</v>
      </c>
      <c r="E778" s="117" t="s">
        <v>704</v>
      </c>
      <c r="F778" s="117" t="s">
        <v>50</v>
      </c>
      <c r="G778" s="320">
        <f t="shared" si="182"/>
        <v>0</v>
      </c>
      <c r="H778" s="321">
        <f>'приложение 8.5.'!I925</f>
        <v>0</v>
      </c>
      <c r="I778" s="321">
        <f>'приложение 8.5.'!J925</f>
        <v>0</v>
      </c>
      <c r="J778" s="321">
        <f>'приложение 8.5.'!K925</f>
        <v>0</v>
      </c>
      <c r="K778" s="321">
        <f>'приложение 8.5.'!L925</f>
        <v>0</v>
      </c>
    </row>
    <row r="779" spans="1:11" ht="25.5" customHeight="1">
      <c r="A779" s="194"/>
      <c r="B779" s="193" t="s">
        <v>162</v>
      </c>
      <c r="C779" s="111" t="s">
        <v>20</v>
      </c>
      <c r="D779" s="111" t="s">
        <v>21</v>
      </c>
      <c r="E779" s="111"/>
      <c r="F779" s="111"/>
      <c r="G779" s="315">
        <f t="shared" si="182"/>
        <v>432044.4</v>
      </c>
      <c r="H779" s="315">
        <f>H780+H821+H826</f>
        <v>22503.5</v>
      </c>
      <c r="I779" s="315">
        <f>I780+I821+I826</f>
        <v>-90</v>
      </c>
      <c r="J779" s="315">
        <f>J780+J821+J826</f>
        <v>409630.9</v>
      </c>
      <c r="K779" s="315">
        <f>K780+K821+K826</f>
        <v>0</v>
      </c>
    </row>
    <row r="780" spans="1:11" ht="38.25" customHeight="1">
      <c r="A780" s="155"/>
      <c r="B780" s="108" t="s">
        <v>161</v>
      </c>
      <c r="C780" s="109" t="s">
        <v>20</v>
      </c>
      <c r="D780" s="109" t="s">
        <v>21</v>
      </c>
      <c r="E780" s="109" t="s">
        <v>300</v>
      </c>
      <c r="F780" s="111"/>
      <c r="G780" s="315">
        <f t="shared" si="182"/>
        <v>431805.9</v>
      </c>
      <c r="H780" s="316">
        <f>H781+H798+H803</f>
        <v>22265</v>
      </c>
      <c r="I780" s="316">
        <f>I781+I798+I803</f>
        <v>-90</v>
      </c>
      <c r="J780" s="316">
        <f>J781+J798+J803</f>
        <v>409630.9</v>
      </c>
      <c r="K780" s="316">
        <f>K781+K798+K803</f>
        <v>0</v>
      </c>
    </row>
    <row r="781" spans="1:11" ht="25.5" customHeight="1">
      <c r="A781" s="155"/>
      <c r="B781" s="108" t="s">
        <v>301</v>
      </c>
      <c r="C781" s="109" t="s">
        <v>20</v>
      </c>
      <c r="D781" s="109" t="s">
        <v>21</v>
      </c>
      <c r="E781" s="109" t="s">
        <v>302</v>
      </c>
      <c r="F781" s="111"/>
      <c r="G781" s="315">
        <f t="shared" si="182"/>
        <v>527.20000000000005</v>
      </c>
      <c r="H781" s="316">
        <f>H782</f>
        <v>617.20000000000005</v>
      </c>
      <c r="I781" s="316">
        <f>I782</f>
        <v>-90</v>
      </c>
      <c r="J781" s="316">
        <f>J782</f>
        <v>0</v>
      </c>
      <c r="K781" s="316">
        <f>K782</f>
        <v>0</v>
      </c>
    </row>
    <row r="782" spans="1:11" ht="38.25" customHeight="1">
      <c r="A782" s="155"/>
      <c r="B782" s="108" t="s">
        <v>323</v>
      </c>
      <c r="C782" s="109" t="s">
        <v>20</v>
      </c>
      <c r="D782" s="109" t="s">
        <v>21</v>
      </c>
      <c r="E782" s="109" t="s">
        <v>324</v>
      </c>
      <c r="F782" s="111"/>
      <c r="G782" s="315">
        <f>SUM(H782:K782)</f>
        <v>527.20000000000005</v>
      </c>
      <c r="H782" s="316">
        <f>H783+H786+H793</f>
        <v>617.20000000000005</v>
      </c>
      <c r="I782" s="316">
        <f>I783+I786+I793</f>
        <v>-90</v>
      </c>
      <c r="J782" s="316">
        <f>J783+J786+J793</f>
        <v>0</v>
      </c>
      <c r="K782" s="316">
        <f>K783+K786+K793</f>
        <v>0</v>
      </c>
    </row>
    <row r="783" spans="1:11" ht="38.25" customHeight="1">
      <c r="A783" s="155"/>
      <c r="B783" s="108" t="s">
        <v>200</v>
      </c>
      <c r="C783" s="109" t="s">
        <v>20</v>
      </c>
      <c r="D783" s="109" t="s">
        <v>21</v>
      </c>
      <c r="E783" s="109" t="s">
        <v>325</v>
      </c>
      <c r="F783" s="109"/>
      <c r="G783" s="315">
        <f>SUM(H783:K783)</f>
        <v>0</v>
      </c>
      <c r="H783" s="316">
        <f t="shared" ref="H783:K784" si="184">H784</f>
        <v>0</v>
      </c>
      <c r="I783" s="316">
        <f t="shared" si="184"/>
        <v>0</v>
      </c>
      <c r="J783" s="316">
        <f t="shared" si="184"/>
        <v>0</v>
      </c>
      <c r="K783" s="316">
        <f t="shared" si="184"/>
        <v>0</v>
      </c>
    </row>
    <row r="784" spans="1:11" ht="51" customHeight="1">
      <c r="A784" s="155"/>
      <c r="B784" s="108" t="s">
        <v>88</v>
      </c>
      <c r="C784" s="109" t="s">
        <v>20</v>
      </c>
      <c r="D784" s="109" t="s">
        <v>21</v>
      </c>
      <c r="E784" s="109" t="s">
        <v>325</v>
      </c>
      <c r="F784" s="109" t="s">
        <v>49</v>
      </c>
      <c r="G784" s="315">
        <f t="shared" ref="G784:G792" si="185">H784+I784+J784+K784</f>
        <v>0</v>
      </c>
      <c r="H784" s="316">
        <f t="shared" si="184"/>
        <v>0</v>
      </c>
      <c r="I784" s="316">
        <f t="shared" si="184"/>
        <v>0</v>
      </c>
      <c r="J784" s="316">
        <f t="shared" si="184"/>
        <v>0</v>
      </c>
      <c r="K784" s="316">
        <f t="shared" si="184"/>
        <v>0</v>
      </c>
    </row>
    <row r="785" spans="1:11" ht="12.75" customHeight="1">
      <c r="A785" s="155"/>
      <c r="B785" s="108" t="s">
        <v>66</v>
      </c>
      <c r="C785" s="109" t="s">
        <v>20</v>
      </c>
      <c r="D785" s="109" t="s">
        <v>21</v>
      </c>
      <c r="E785" s="109" t="s">
        <v>325</v>
      </c>
      <c r="F785" s="109" t="s">
        <v>64</v>
      </c>
      <c r="G785" s="315">
        <f t="shared" si="185"/>
        <v>0</v>
      </c>
      <c r="H785" s="316">
        <f>'приложение 8.5.'!I1428</f>
        <v>0</v>
      </c>
      <c r="I785" s="316">
        <f>'приложение 8.5.'!J1428</f>
        <v>0</v>
      </c>
      <c r="J785" s="316">
        <f>'приложение 8.5.'!K1428</f>
        <v>0</v>
      </c>
      <c r="K785" s="316">
        <f>'приложение 8.5.'!L1428</f>
        <v>0</v>
      </c>
    </row>
    <row r="786" spans="1:11" ht="25.5" customHeight="1">
      <c r="A786" s="155"/>
      <c r="B786" s="108" t="s">
        <v>124</v>
      </c>
      <c r="C786" s="109" t="s">
        <v>20</v>
      </c>
      <c r="D786" s="109" t="s">
        <v>21</v>
      </c>
      <c r="E786" s="109" t="s">
        <v>328</v>
      </c>
      <c r="F786" s="109"/>
      <c r="G786" s="315">
        <f t="shared" si="185"/>
        <v>617.20000000000005</v>
      </c>
      <c r="H786" s="316">
        <f>H787+H789+H791</f>
        <v>617.20000000000005</v>
      </c>
      <c r="I786" s="316">
        <f t="shared" ref="I786:K787" si="186">I787</f>
        <v>0</v>
      </c>
      <c r="J786" s="316">
        <f t="shared" si="186"/>
        <v>0</v>
      </c>
      <c r="K786" s="316">
        <f t="shared" si="186"/>
        <v>0</v>
      </c>
    </row>
    <row r="787" spans="1:11" ht="89.25" customHeight="1">
      <c r="A787" s="155"/>
      <c r="B787" s="108" t="s">
        <v>55</v>
      </c>
      <c r="C787" s="109" t="s">
        <v>20</v>
      </c>
      <c r="D787" s="109" t="s">
        <v>21</v>
      </c>
      <c r="E787" s="109" t="s">
        <v>328</v>
      </c>
      <c r="F787" s="109" t="s">
        <v>56</v>
      </c>
      <c r="G787" s="315">
        <f t="shared" si="185"/>
        <v>852.2</v>
      </c>
      <c r="H787" s="316">
        <f>H788</f>
        <v>852.2</v>
      </c>
      <c r="I787" s="316">
        <f t="shared" si="186"/>
        <v>0</v>
      </c>
      <c r="J787" s="316">
        <f t="shared" si="186"/>
        <v>0</v>
      </c>
      <c r="K787" s="316">
        <f t="shared" si="186"/>
        <v>0</v>
      </c>
    </row>
    <row r="788" spans="1:11" ht="38.25" customHeight="1">
      <c r="A788" s="155"/>
      <c r="B788" s="108" t="s">
        <v>104</v>
      </c>
      <c r="C788" s="109" t="s">
        <v>20</v>
      </c>
      <c r="D788" s="109" t="s">
        <v>21</v>
      </c>
      <c r="E788" s="109" t="s">
        <v>328</v>
      </c>
      <c r="F788" s="109" t="s">
        <v>105</v>
      </c>
      <c r="G788" s="315">
        <f t="shared" si="185"/>
        <v>852.2</v>
      </c>
      <c r="H788" s="316">
        <f>'приложение 8.5.'!I1432</f>
        <v>852.2</v>
      </c>
      <c r="I788" s="316">
        <f>'приложение 8.5.'!J1432</f>
        <v>0</v>
      </c>
      <c r="J788" s="316">
        <f>'приложение 8.5.'!K1432</f>
        <v>0</v>
      </c>
      <c r="K788" s="316">
        <f>'приложение 8.5.'!L1432</f>
        <v>0</v>
      </c>
    </row>
    <row r="789" spans="1:11" ht="38.25" customHeight="1">
      <c r="A789" s="155"/>
      <c r="B789" s="108" t="s">
        <v>86</v>
      </c>
      <c r="C789" s="109" t="s">
        <v>20</v>
      </c>
      <c r="D789" s="109" t="s">
        <v>21</v>
      </c>
      <c r="E789" s="109" t="s">
        <v>328</v>
      </c>
      <c r="F789" s="109" t="s">
        <v>57</v>
      </c>
      <c r="G789" s="315">
        <f t="shared" si="185"/>
        <v>-235</v>
      </c>
      <c r="H789" s="316">
        <f>H790</f>
        <v>-235</v>
      </c>
      <c r="I789" s="316">
        <f>I790</f>
        <v>0</v>
      </c>
      <c r="J789" s="316">
        <f>J790</f>
        <v>0</v>
      </c>
      <c r="K789" s="316">
        <f>K790</f>
        <v>0</v>
      </c>
    </row>
    <row r="790" spans="1:11" ht="38.25" customHeight="1">
      <c r="A790" s="155"/>
      <c r="B790" s="108" t="s">
        <v>58</v>
      </c>
      <c r="C790" s="109" t="s">
        <v>20</v>
      </c>
      <c r="D790" s="109" t="s">
        <v>21</v>
      </c>
      <c r="E790" s="109" t="s">
        <v>328</v>
      </c>
      <c r="F790" s="109" t="s">
        <v>59</v>
      </c>
      <c r="G790" s="315">
        <f t="shared" si="185"/>
        <v>-235</v>
      </c>
      <c r="H790" s="316">
        <f>'приложение 8.5.'!I1437</f>
        <v>-235</v>
      </c>
      <c r="I790" s="316">
        <f>'приложение 8.5.'!J1437</f>
        <v>0</v>
      </c>
      <c r="J790" s="316">
        <f>'приложение 8.5.'!K1437</f>
        <v>0</v>
      </c>
      <c r="K790" s="316">
        <f>'приложение 8.5.'!L1437</f>
        <v>0</v>
      </c>
    </row>
    <row r="791" spans="1:11" ht="12.75" customHeight="1">
      <c r="A791" s="155"/>
      <c r="B791" s="112" t="s">
        <v>71</v>
      </c>
      <c r="C791" s="109" t="s">
        <v>20</v>
      </c>
      <c r="D791" s="109" t="s">
        <v>21</v>
      </c>
      <c r="E791" s="109" t="s">
        <v>328</v>
      </c>
      <c r="F791" s="109" t="s">
        <v>72</v>
      </c>
      <c r="G791" s="315">
        <f t="shared" si="185"/>
        <v>0</v>
      </c>
      <c r="H791" s="316">
        <f>H792</f>
        <v>0</v>
      </c>
      <c r="I791" s="316">
        <f>I792</f>
        <v>0</v>
      </c>
      <c r="J791" s="316">
        <f>J792</f>
        <v>0</v>
      </c>
      <c r="K791" s="316">
        <f>K792</f>
        <v>0</v>
      </c>
    </row>
    <row r="792" spans="1:11" ht="25.5" customHeight="1">
      <c r="A792" s="155"/>
      <c r="B792" s="112" t="s">
        <v>73</v>
      </c>
      <c r="C792" s="109" t="s">
        <v>20</v>
      </c>
      <c r="D792" s="109" t="s">
        <v>21</v>
      </c>
      <c r="E792" s="109" t="s">
        <v>328</v>
      </c>
      <c r="F792" s="109" t="s">
        <v>74</v>
      </c>
      <c r="G792" s="315">
        <f t="shared" si="185"/>
        <v>0</v>
      </c>
      <c r="H792" s="316">
        <f>'приложение 8.5.'!I1441</f>
        <v>0</v>
      </c>
      <c r="I792" s="316">
        <f>'приложение 8.5.'!J1441</f>
        <v>0</v>
      </c>
      <c r="J792" s="316">
        <f>'приложение 8.5.'!K1441</f>
        <v>0</v>
      </c>
      <c r="K792" s="316">
        <f>'приложение 8.5.'!L1441</f>
        <v>0</v>
      </c>
    </row>
    <row r="793" spans="1:11" ht="153" customHeight="1">
      <c r="A793" s="152"/>
      <c r="B793" s="97" t="s">
        <v>573</v>
      </c>
      <c r="C793" s="153" t="s">
        <v>20</v>
      </c>
      <c r="D793" s="109" t="s">
        <v>21</v>
      </c>
      <c r="E793" s="117" t="s">
        <v>572</v>
      </c>
      <c r="F793" s="111"/>
      <c r="G793" s="315">
        <f>H793+I793+J793+K793</f>
        <v>-90</v>
      </c>
      <c r="H793" s="316">
        <v>0</v>
      </c>
      <c r="I793" s="316">
        <f>I794+I796</f>
        <v>-90</v>
      </c>
      <c r="J793" s="316">
        <v>0</v>
      </c>
      <c r="K793" s="316">
        <v>0</v>
      </c>
    </row>
    <row r="794" spans="1:11" ht="89.25" customHeight="1">
      <c r="A794" s="155"/>
      <c r="B794" s="108" t="s">
        <v>55</v>
      </c>
      <c r="C794" s="153" t="s">
        <v>20</v>
      </c>
      <c r="D794" s="109" t="s">
        <v>21</v>
      </c>
      <c r="E794" s="117" t="s">
        <v>572</v>
      </c>
      <c r="F794" s="109" t="s">
        <v>56</v>
      </c>
      <c r="G794" s="315">
        <f>SUM(H794:K794)</f>
        <v>-90</v>
      </c>
      <c r="H794" s="316">
        <f>H795</f>
        <v>0</v>
      </c>
      <c r="I794" s="316">
        <f>I795</f>
        <v>-90</v>
      </c>
      <c r="J794" s="316">
        <f>J795</f>
        <v>0</v>
      </c>
      <c r="K794" s="316">
        <f>K795</f>
        <v>0</v>
      </c>
    </row>
    <row r="795" spans="1:11" ht="38.25" customHeight="1">
      <c r="A795" s="155"/>
      <c r="B795" s="108" t="s">
        <v>104</v>
      </c>
      <c r="C795" s="153" t="s">
        <v>20</v>
      </c>
      <c r="D795" s="109" t="s">
        <v>21</v>
      </c>
      <c r="E795" s="117" t="s">
        <v>572</v>
      </c>
      <c r="F795" s="109" t="s">
        <v>105</v>
      </c>
      <c r="G795" s="315">
        <f>SUM(H795:K795)</f>
        <v>-90</v>
      </c>
      <c r="H795" s="316">
        <f>'приложение 8.5.'!I1446</f>
        <v>0</v>
      </c>
      <c r="I795" s="316">
        <f>'приложение 8.5.'!J1446</f>
        <v>-90</v>
      </c>
      <c r="J795" s="316">
        <f>'приложение 8.5.'!K1446</f>
        <v>0</v>
      </c>
      <c r="K795" s="316">
        <f>'приложение 8.5.'!L1446</f>
        <v>0</v>
      </c>
    </row>
    <row r="796" spans="1:11" ht="38.25" customHeight="1">
      <c r="A796" s="155"/>
      <c r="B796" s="108" t="s">
        <v>86</v>
      </c>
      <c r="C796" s="109" t="s">
        <v>20</v>
      </c>
      <c r="D796" s="109" t="s">
        <v>21</v>
      </c>
      <c r="E796" s="117" t="s">
        <v>572</v>
      </c>
      <c r="F796" s="109" t="s">
        <v>57</v>
      </c>
      <c r="G796" s="315">
        <f>H796+I796+J796+K796</f>
        <v>0</v>
      </c>
      <c r="H796" s="316">
        <f>H797</f>
        <v>0</v>
      </c>
      <c r="I796" s="316">
        <f>I797</f>
        <v>0</v>
      </c>
      <c r="J796" s="316">
        <f>J797</f>
        <v>0</v>
      </c>
      <c r="K796" s="316">
        <f>K797</f>
        <v>0</v>
      </c>
    </row>
    <row r="797" spans="1:11" ht="38.25" customHeight="1">
      <c r="A797" s="155"/>
      <c r="B797" s="108" t="s">
        <v>58</v>
      </c>
      <c r="C797" s="109" t="s">
        <v>20</v>
      </c>
      <c r="D797" s="109" t="s">
        <v>21</v>
      </c>
      <c r="E797" s="117" t="s">
        <v>572</v>
      </c>
      <c r="F797" s="109" t="s">
        <v>59</v>
      </c>
      <c r="G797" s="315">
        <f>H797+I797+J797+K797</f>
        <v>0</v>
      </c>
      <c r="H797" s="316">
        <f>'приложение 8.5.'!I1450</f>
        <v>0</v>
      </c>
      <c r="I797" s="316">
        <f>'приложение 8.5.'!J1450</f>
        <v>0</v>
      </c>
      <c r="J797" s="316">
        <f>'приложение 8.5.'!K1450</f>
        <v>0</v>
      </c>
      <c r="K797" s="316">
        <f>'приложение 8.5.'!L1450</f>
        <v>0</v>
      </c>
    </row>
    <row r="798" spans="1:11" ht="25.5" customHeight="1">
      <c r="A798" s="155"/>
      <c r="B798" s="108" t="s">
        <v>326</v>
      </c>
      <c r="C798" s="109" t="s">
        <v>20</v>
      </c>
      <c r="D798" s="109" t="s">
        <v>21</v>
      </c>
      <c r="E798" s="109" t="s">
        <v>327</v>
      </c>
      <c r="F798" s="109"/>
      <c r="G798" s="315">
        <f>SUM(H798:K798)</f>
        <v>48.3</v>
      </c>
      <c r="H798" s="316">
        <f>H799</f>
        <v>48.3</v>
      </c>
      <c r="I798" s="316">
        <f t="shared" ref="I798:K800" si="187">I799</f>
        <v>0</v>
      </c>
      <c r="J798" s="316">
        <f t="shared" si="187"/>
        <v>0</v>
      </c>
      <c r="K798" s="316">
        <f t="shared" si="187"/>
        <v>0</v>
      </c>
    </row>
    <row r="799" spans="1:11" ht="25.5" customHeight="1">
      <c r="A799" s="155"/>
      <c r="B799" s="108" t="s">
        <v>216</v>
      </c>
      <c r="C799" s="109" t="s">
        <v>20</v>
      </c>
      <c r="D799" s="109" t="s">
        <v>21</v>
      </c>
      <c r="E799" s="109" t="s">
        <v>540</v>
      </c>
      <c r="F799" s="109"/>
      <c r="G799" s="315">
        <f>SUM(H799:K799)</f>
        <v>48.3</v>
      </c>
      <c r="H799" s="316">
        <f>H800</f>
        <v>48.3</v>
      </c>
      <c r="I799" s="316">
        <f t="shared" si="187"/>
        <v>0</v>
      </c>
      <c r="J799" s="316">
        <f t="shared" si="187"/>
        <v>0</v>
      </c>
      <c r="K799" s="316">
        <f t="shared" si="187"/>
        <v>0</v>
      </c>
    </row>
    <row r="800" spans="1:11" ht="51" customHeight="1">
      <c r="A800" s="155"/>
      <c r="B800" s="108" t="s">
        <v>88</v>
      </c>
      <c r="C800" s="109" t="s">
        <v>20</v>
      </c>
      <c r="D800" s="109" t="s">
        <v>21</v>
      </c>
      <c r="E800" s="109" t="s">
        <v>540</v>
      </c>
      <c r="F800" s="109" t="s">
        <v>49</v>
      </c>
      <c r="G800" s="315">
        <f t="shared" ref="G800:G808" si="188">SUM(H800:K800)</f>
        <v>48.3</v>
      </c>
      <c r="H800" s="316">
        <f>H801+H802</f>
        <v>48.3</v>
      </c>
      <c r="I800" s="316">
        <f t="shared" si="187"/>
        <v>0</v>
      </c>
      <c r="J800" s="316">
        <f t="shared" si="187"/>
        <v>0</v>
      </c>
      <c r="K800" s="316">
        <f t="shared" si="187"/>
        <v>0</v>
      </c>
    </row>
    <row r="801" spans="1:12" ht="12.75" customHeight="1">
      <c r="A801" s="155"/>
      <c r="B801" s="108" t="s">
        <v>51</v>
      </c>
      <c r="C801" s="109" t="s">
        <v>20</v>
      </c>
      <c r="D801" s="109" t="s">
        <v>21</v>
      </c>
      <c r="E801" s="109" t="s">
        <v>540</v>
      </c>
      <c r="F801" s="109" t="s">
        <v>50</v>
      </c>
      <c r="G801" s="315">
        <f t="shared" si="188"/>
        <v>0</v>
      </c>
      <c r="H801" s="316">
        <f>'приложение 8.5.'!I1455</f>
        <v>0</v>
      </c>
      <c r="I801" s="316">
        <f>'приложение 8.5.'!J1455</f>
        <v>0</v>
      </c>
      <c r="J801" s="316">
        <f>'приложение 8.5.'!K1455</f>
        <v>0</v>
      </c>
      <c r="K801" s="316">
        <f>'приложение 8.5.'!L1455</f>
        <v>0</v>
      </c>
    </row>
    <row r="802" spans="1:12" ht="12.75" customHeight="1">
      <c r="A802" s="148"/>
      <c r="B802" s="217" t="s">
        <v>66</v>
      </c>
      <c r="C802" s="117" t="s">
        <v>20</v>
      </c>
      <c r="D802" s="117" t="s">
        <v>21</v>
      </c>
      <c r="E802" s="117" t="s">
        <v>540</v>
      </c>
      <c r="F802" s="117" t="s">
        <v>64</v>
      </c>
      <c r="G802" s="167">
        <f>H802+I802+J802+K802</f>
        <v>48.3</v>
      </c>
      <c r="H802" s="168">
        <f>'приложение 8.5.'!I1457</f>
        <v>48.3</v>
      </c>
      <c r="I802" s="168">
        <f>'приложение 8.5.'!J1457</f>
        <v>0</v>
      </c>
      <c r="J802" s="168">
        <f>'приложение 8.5.'!K1457</f>
        <v>0</v>
      </c>
      <c r="K802" s="168">
        <f>'приложение 8.5.'!L1457</f>
        <v>0</v>
      </c>
    </row>
    <row r="803" spans="1:12" ht="38.25" customHeight="1">
      <c r="A803" s="152"/>
      <c r="B803" s="108" t="s">
        <v>315</v>
      </c>
      <c r="C803" s="109" t="s">
        <v>20</v>
      </c>
      <c r="D803" s="109" t="s">
        <v>21</v>
      </c>
      <c r="E803" s="117" t="s">
        <v>316</v>
      </c>
      <c r="F803" s="109"/>
      <c r="G803" s="315">
        <f t="shared" si="188"/>
        <v>431230.4</v>
      </c>
      <c r="H803" s="316">
        <f>H804+H818+H815+H809+H812</f>
        <v>21599.5</v>
      </c>
      <c r="I803" s="316">
        <f t="shared" ref="I803:K803" si="189">I804+I818+I815+I809+I812</f>
        <v>0</v>
      </c>
      <c r="J803" s="316">
        <f t="shared" si="189"/>
        <v>409630.9</v>
      </c>
      <c r="K803" s="316">
        <f t="shared" si="189"/>
        <v>0</v>
      </c>
    </row>
    <row r="804" spans="1:12" s="151" customFormat="1" ht="25.5">
      <c r="A804" s="152"/>
      <c r="B804" s="108" t="s">
        <v>216</v>
      </c>
      <c r="C804" s="109" t="s">
        <v>20</v>
      </c>
      <c r="D804" s="109" t="s">
        <v>21</v>
      </c>
      <c r="E804" s="109" t="s">
        <v>543</v>
      </c>
      <c r="F804" s="109"/>
      <c r="G804" s="315">
        <f t="shared" si="188"/>
        <v>40</v>
      </c>
      <c r="H804" s="316">
        <f>H805+H807</f>
        <v>40</v>
      </c>
      <c r="I804" s="316">
        <f t="shared" ref="I804:K804" si="190">I805+I807</f>
        <v>0</v>
      </c>
      <c r="J804" s="316">
        <f t="shared" si="190"/>
        <v>0</v>
      </c>
      <c r="K804" s="316">
        <f t="shared" si="190"/>
        <v>0</v>
      </c>
      <c r="L804" s="154"/>
    </row>
    <row r="805" spans="1:12" s="222" customFormat="1" ht="38.25">
      <c r="A805" s="223"/>
      <c r="B805" s="116" t="s">
        <v>86</v>
      </c>
      <c r="C805" s="3" t="s">
        <v>20</v>
      </c>
      <c r="D805" s="3" t="s">
        <v>21</v>
      </c>
      <c r="E805" s="3" t="s">
        <v>543</v>
      </c>
      <c r="F805" s="146" t="s">
        <v>57</v>
      </c>
      <c r="G805" s="320">
        <f>SUM(H805:K805)</f>
        <v>40</v>
      </c>
      <c r="H805" s="321">
        <f>H806</f>
        <v>40</v>
      </c>
      <c r="I805" s="321">
        <f>I806</f>
        <v>0</v>
      </c>
      <c r="J805" s="321">
        <f>J806</f>
        <v>0</v>
      </c>
      <c r="K805" s="321">
        <f>K806</f>
        <v>0</v>
      </c>
    </row>
    <row r="806" spans="1:12" s="222" customFormat="1" ht="38.25">
      <c r="A806" s="223"/>
      <c r="B806" s="116" t="s">
        <v>111</v>
      </c>
      <c r="C806" s="3" t="s">
        <v>20</v>
      </c>
      <c r="D806" s="3" t="s">
        <v>21</v>
      </c>
      <c r="E806" s="3" t="s">
        <v>543</v>
      </c>
      <c r="F806" s="146" t="s">
        <v>59</v>
      </c>
      <c r="G806" s="320">
        <f>SUM(H806:K806)</f>
        <v>40</v>
      </c>
      <c r="H806" s="321">
        <f>'приложение 8.5.'!I932</f>
        <v>40</v>
      </c>
      <c r="I806" s="321">
        <f>'приложение 8.5.'!J932</f>
        <v>0</v>
      </c>
      <c r="J806" s="321">
        <f>'приложение 8.5.'!K932</f>
        <v>0</v>
      </c>
      <c r="K806" s="321">
        <f>'приложение 8.5.'!L932</f>
        <v>0</v>
      </c>
    </row>
    <row r="807" spans="1:12" s="151" customFormat="1" ht="49.5" customHeight="1">
      <c r="A807" s="155"/>
      <c r="B807" s="108" t="s">
        <v>88</v>
      </c>
      <c r="C807" s="109" t="s">
        <v>20</v>
      </c>
      <c r="D807" s="109" t="s">
        <v>21</v>
      </c>
      <c r="E807" s="109" t="s">
        <v>543</v>
      </c>
      <c r="F807" s="109" t="s">
        <v>49</v>
      </c>
      <c r="G807" s="315">
        <f t="shared" si="188"/>
        <v>0</v>
      </c>
      <c r="H807" s="316">
        <f>H808</f>
        <v>0</v>
      </c>
      <c r="I807" s="316">
        <f t="shared" ref="I807:K807" si="191">I808</f>
        <v>0</v>
      </c>
      <c r="J807" s="316">
        <f t="shared" si="191"/>
        <v>0</v>
      </c>
      <c r="K807" s="316">
        <f t="shared" si="191"/>
        <v>0</v>
      </c>
      <c r="L807" s="154"/>
    </row>
    <row r="808" spans="1:12" s="151" customFormat="1">
      <c r="A808" s="155"/>
      <c r="B808" s="108" t="s">
        <v>66</v>
      </c>
      <c r="C808" s="109" t="s">
        <v>20</v>
      </c>
      <c r="D808" s="109" t="s">
        <v>21</v>
      </c>
      <c r="E808" s="109" t="s">
        <v>543</v>
      </c>
      <c r="F808" s="109" t="s">
        <v>64</v>
      </c>
      <c r="G808" s="315">
        <f t="shared" si="188"/>
        <v>0</v>
      </c>
      <c r="H808" s="316">
        <f>'приложение 8.5.'!H1462</f>
        <v>0</v>
      </c>
      <c r="I808" s="316">
        <f>'приложение 8.5.'!I1462</f>
        <v>0</v>
      </c>
      <c r="J808" s="316">
        <f>'приложение 8.5.'!J1462</f>
        <v>0</v>
      </c>
      <c r="K808" s="316">
        <f>'приложение 8.5.'!K1462</f>
        <v>0</v>
      </c>
      <c r="L808" s="154"/>
    </row>
    <row r="809" spans="1:12" s="26" customFormat="1" ht="25.5">
      <c r="A809" s="9"/>
      <c r="B809" s="1" t="s">
        <v>728</v>
      </c>
      <c r="C809" s="3" t="s">
        <v>20</v>
      </c>
      <c r="D809" s="3" t="s">
        <v>21</v>
      </c>
      <c r="E809" s="3" t="s">
        <v>724</v>
      </c>
      <c r="F809" s="3"/>
      <c r="G809" s="166">
        <f t="shared" ref="G809:G814" si="192">SUBTOTAL(9,H809:K809)</f>
        <v>409630.9</v>
      </c>
      <c r="H809" s="308">
        <f>H810</f>
        <v>0</v>
      </c>
      <c r="I809" s="308">
        <f t="shared" ref="I809:K810" si="193">I810</f>
        <v>0</v>
      </c>
      <c r="J809" s="308">
        <f t="shared" si="193"/>
        <v>409630.9</v>
      </c>
      <c r="K809" s="308">
        <f t="shared" si="193"/>
        <v>0</v>
      </c>
    </row>
    <row r="810" spans="1:12" s="29" customFormat="1" ht="24.75" customHeight="1">
      <c r="A810" s="67"/>
      <c r="B810" s="13" t="s">
        <v>343</v>
      </c>
      <c r="C810" s="3" t="s">
        <v>20</v>
      </c>
      <c r="D810" s="3" t="s">
        <v>21</v>
      </c>
      <c r="E810" s="3" t="s">
        <v>724</v>
      </c>
      <c r="F810" s="158">
        <v>400</v>
      </c>
      <c r="G810" s="159">
        <f t="shared" si="192"/>
        <v>409630.9</v>
      </c>
      <c r="H810" s="160">
        <f>H811</f>
        <v>0</v>
      </c>
      <c r="I810" s="160">
        <f t="shared" si="193"/>
        <v>0</v>
      </c>
      <c r="J810" s="160">
        <f t="shared" si="193"/>
        <v>409630.9</v>
      </c>
      <c r="K810" s="160">
        <f t="shared" si="193"/>
        <v>0</v>
      </c>
    </row>
    <row r="811" spans="1:12" s="29" customFormat="1" ht="37.5" customHeight="1">
      <c r="A811" s="69"/>
      <c r="B811" s="13" t="s">
        <v>35</v>
      </c>
      <c r="C811" s="3" t="s">
        <v>20</v>
      </c>
      <c r="D811" s="3" t="s">
        <v>21</v>
      </c>
      <c r="E811" s="3" t="s">
        <v>724</v>
      </c>
      <c r="F811" s="15" t="s">
        <v>78</v>
      </c>
      <c r="G811" s="159">
        <f t="shared" si="192"/>
        <v>409630.9</v>
      </c>
      <c r="H811" s="160">
        <f>'приложение 8.5.'!I936</f>
        <v>0</v>
      </c>
      <c r="I811" s="160">
        <f>'приложение 8.5.'!J936</f>
        <v>0</v>
      </c>
      <c r="J811" s="160">
        <f>'приложение 8.5.'!K936</f>
        <v>409630.9</v>
      </c>
      <c r="K811" s="160">
        <f>'приложение 8.5.'!L936</f>
        <v>0</v>
      </c>
    </row>
    <row r="812" spans="1:12" s="26" customFormat="1" ht="51">
      <c r="A812" s="9"/>
      <c r="B812" s="1" t="s">
        <v>727</v>
      </c>
      <c r="C812" s="3" t="s">
        <v>20</v>
      </c>
      <c r="D812" s="3" t="s">
        <v>21</v>
      </c>
      <c r="E812" s="3" t="s">
        <v>725</v>
      </c>
      <c r="F812" s="3"/>
      <c r="G812" s="166">
        <f t="shared" si="192"/>
        <v>21559.5</v>
      </c>
      <c r="H812" s="308">
        <f>H813</f>
        <v>21559.5</v>
      </c>
      <c r="I812" s="308">
        <f t="shared" ref="I812:K813" si="194">I813</f>
        <v>0</v>
      </c>
      <c r="J812" s="308">
        <f t="shared" si="194"/>
        <v>0</v>
      </c>
      <c r="K812" s="308">
        <f t="shared" si="194"/>
        <v>0</v>
      </c>
    </row>
    <row r="813" spans="1:12" s="29" customFormat="1" ht="24.75" customHeight="1">
      <c r="A813" s="67"/>
      <c r="B813" s="13" t="s">
        <v>343</v>
      </c>
      <c r="C813" s="3" t="s">
        <v>20</v>
      </c>
      <c r="D813" s="3" t="s">
        <v>21</v>
      </c>
      <c r="E813" s="3" t="s">
        <v>725</v>
      </c>
      <c r="F813" s="158">
        <v>400</v>
      </c>
      <c r="G813" s="159">
        <f t="shared" si="192"/>
        <v>21559.5</v>
      </c>
      <c r="H813" s="160">
        <f>H814</f>
        <v>21559.5</v>
      </c>
      <c r="I813" s="160">
        <f t="shared" si="194"/>
        <v>0</v>
      </c>
      <c r="J813" s="160">
        <f t="shared" si="194"/>
        <v>0</v>
      </c>
      <c r="K813" s="160">
        <f t="shared" si="194"/>
        <v>0</v>
      </c>
    </row>
    <row r="814" spans="1:12" s="29" customFormat="1">
      <c r="A814" s="69"/>
      <c r="B814" s="13" t="s">
        <v>35</v>
      </c>
      <c r="C814" s="3" t="s">
        <v>20</v>
      </c>
      <c r="D814" s="3" t="s">
        <v>21</v>
      </c>
      <c r="E814" s="3" t="s">
        <v>725</v>
      </c>
      <c r="F814" s="15" t="s">
        <v>78</v>
      </c>
      <c r="G814" s="159">
        <f t="shared" si="192"/>
        <v>21559.5</v>
      </c>
      <c r="H814" s="160">
        <f>'приложение 8.5.'!I940</f>
        <v>21559.5</v>
      </c>
      <c r="I814" s="160">
        <f>'приложение 8.5.'!J940</f>
        <v>0</v>
      </c>
      <c r="J814" s="160">
        <f>'приложение 8.5.'!K940</f>
        <v>0</v>
      </c>
      <c r="K814" s="160">
        <f>'приложение 8.5.'!L940</f>
        <v>0</v>
      </c>
    </row>
    <row r="815" spans="1:12" ht="38.25" hidden="1">
      <c r="A815" s="307"/>
      <c r="B815" s="157" t="s">
        <v>633</v>
      </c>
      <c r="C815" s="3" t="s">
        <v>20</v>
      </c>
      <c r="D815" s="3" t="s">
        <v>21</v>
      </c>
      <c r="E815" s="3" t="s">
        <v>634</v>
      </c>
      <c r="F815" s="3"/>
      <c r="G815" s="166">
        <f>SUM(H815:K815)</f>
        <v>0</v>
      </c>
      <c r="H815" s="168">
        <f t="shared" ref="H815:K816" si="195">H816</f>
        <v>0</v>
      </c>
      <c r="I815" s="168">
        <f t="shared" si="195"/>
        <v>0</v>
      </c>
      <c r="J815" s="168">
        <f t="shared" si="195"/>
        <v>0</v>
      </c>
      <c r="K815" s="168">
        <f t="shared" si="195"/>
        <v>0</v>
      </c>
      <c r="L815" s="151"/>
    </row>
    <row r="816" spans="1:12" ht="38.25" hidden="1">
      <c r="A816" s="307"/>
      <c r="B816" s="1" t="s">
        <v>86</v>
      </c>
      <c r="C816" s="117" t="s">
        <v>20</v>
      </c>
      <c r="D816" s="117" t="s">
        <v>21</v>
      </c>
      <c r="E816" s="3" t="s">
        <v>634</v>
      </c>
      <c r="F816" s="117" t="s">
        <v>57</v>
      </c>
      <c r="G816" s="167">
        <f>H816+I816+J816+K816</f>
        <v>0</v>
      </c>
      <c r="H816" s="168">
        <f t="shared" si="195"/>
        <v>0</v>
      </c>
      <c r="I816" s="168">
        <f t="shared" si="195"/>
        <v>0</v>
      </c>
      <c r="J816" s="168">
        <f t="shared" si="195"/>
        <v>0</v>
      </c>
      <c r="K816" s="168">
        <f t="shared" si="195"/>
        <v>0</v>
      </c>
      <c r="L816" s="151"/>
    </row>
    <row r="817" spans="1:17" ht="38.25" hidden="1">
      <c r="A817" s="307"/>
      <c r="B817" s="116" t="s">
        <v>58</v>
      </c>
      <c r="C817" s="117" t="s">
        <v>20</v>
      </c>
      <c r="D817" s="117" t="s">
        <v>21</v>
      </c>
      <c r="E817" s="3" t="s">
        <v>634</v>
      </c>
      <c r="F817" s="117" t="s">
        <v>59</v>
      </c>
      <c r="G817" s="167">
        <f>H817+I817+J817+K817</f>
        <v>0</v>
      </c>
      <c r="H817" s="168">
        <f>I818</f>
        <v>0</v>
      </c>
      <c r="I817" s="168">
        <v>0</v>
      </c>
      <c r="J817" s="168">
        <f>K818</f>
        <v>0</v>
      </c>
      <c r="K817" s="168">
        <f>'приложение 8.5.'!L1466</f>
        <v>0</v>
      </c>
      <c r="L817" s="151"/>
    </row>
    <row r="818" spans="1:17" ht="63.75" hidden="1">
      <c r="A818" s="145"/>
      <c r="B818" s="217" t="s">
        <v>587</v>
      </c>
      <c r="C818" s="117" t="s">
        <v>20</v>
      </c>
      <c r="D818" s="117" t="s">
        <v>21</v>
      </c>
      <c r="E818" s="117" t="s">
        <v>592</v>
      </c>
      <c r="F818" s="117"/>
      <c r="G818" s="167">
        <f>SUM(H818:K818)</f>
        <v>0</v>
      </c>
      <c r="H818" s="168">
        <f>H819</f>
        <v>0</v>
      </c>
      <c r="I818" s="168">
        <f t="shared" ref="I818:K819" si="196">I819</f>
        <v>0</v>
      </c>
      <c r="J818" s="168">
        <f t="shared" si="196"/>
        <v>0</v>
      </c>
      <c r="K818" s="168">
        <f t="shared" si="196"/>
        <v>0</v>
      </c>
      <c r="L818" s="151"/>
    </row>
    <row r="819" spans="1:17" ht="51" hidden="1">
      <c r="A819" s="148"/>
      <c r="B819" s="227" t="s">
        <v>88</v>
      </c>
      <c r="C819" s="117" t="s">
        <v>20</v>
      </c>
      <c r="D819" s="117" t="s">
        <v>21</v>
      </c>
      <c r="E819" s="117" t="s">
        <v>592</v>
      </c>
      <c r="F819" s="117" t="s">
        <v>49</v>
      </c>
      <c r="G819" s="167">
        <f>H819+I819+J819+K819</f>
        <v>0</v>
      </c>
      <c r="H819" s="168">
        <f>H820</f>
        <v>0</v>
      </c>
      <c r="I819" s="168">
        <f t="shared" si="196"/>
        <v>0</v>
      </c>
      <c r="J819" s="168">
        <f t="shared" si="196"/>
        <v>0</v>
      </c>
      <c r="K819" s="168">
        <f t="shared" si="196"/>
        <v>0</v>
      </c>
      <c r="L819" s="151"/>
    </row>
    <row r="820" spans="1:17" s="222" customFormat="1" hidden="1">
      <c r="A820" s="148"/>
      <c r="B820" s="108" t="s">
        <v>66</v>
      </c>
      <c r="C820" s="117" t="s">
        <v>20</v>
      </c>
      <c r="D820" s="117" t="s">
        <v>21</v>
      </c>
      <c r="E820" s="117" t="s">
        <v>592</v>
      </c>
      <c r="F820" s="117" t="s">
        <v>64</v>
      </c>
      <c r="G820" s="167">
        <f>H820+I820+J820+K820</f>
        <v>0</v>
      </c>
      <c r="H820" s="168">
        <f>'приложение 8.5.'!I1470</f>
        <v>0</v>
      </c>
      <c r="I820" s="168">
        <f>'приложение 8.5.'!J1470</f>
        <v>0</v>
      </c>
      <c r="J820" s="168">
        <f>'приложение 8.5.'!K1470</f>
        <v>0</v>
      </c>
      <c r="K820" s="168">
        <f>'приложение 8.5.'!L1470</f>
        <v>0</v>
      </c>
      <c r="L820" s="151"/>
    </row>
    <row r="821" spans="1:17" s="26" customFormat="1" ht="51">
      <c r="A821" s="72"/>
      <c r="B821" s="1" t="s">
        <v>98</v>
      </c>
      <c r="C821" s="3" t="s">
        <v>20</v>
      </c>
      <c r="D821" s="3" t="s">
        <v>21</v>
      </c>
      <c r="E821" s="3" t="s">
        <v>249</v>
      </c>
      <c r="F821" s="4"/>
      <c r="G821" s="166">
        <f>H821+I821+J821+K821</f>
        <v>218.5</v>
      </c>
      <c r="H821" s="308">
        <f t="shared" ref="H821:K824" si="197">H822</f>
        <v>218.5</v>
      </c>
      <c r="I821" s="308">
        <f t="shared" si="197"/>
        <v>0</v>
      </c>
      <c r="J821" s="308">
        <f t="shared" si="197"/>
        <v>0</v>
      </c>
      <c r="K821" s="308">
        <f t="shared" si="197"/>
        <v>0</v>
      </c>
      <c r="M821" s="369"/>
      <c r="N821" s="369"/>
      <c r="O821" s="369"/>
      <c r="P821" s="369"/>
      <c r="Q821" s="369"/>
    </row>
    <row r="822" spans="1:17" s="26" customFormat="1" ht="38.25">
      <c r="A822" s="72"/>
      <c r="B822" s="1" t="s">
        <v>250</v>
      </c>
      <c r="C822" s="3" t="s">
        <v>20</v>
      </c>
      <c r="D822" s="3" t="s">
        <v>21</v>
      </c>
      <c r="E822" s="3" t="s">
        <v>251</v>
      </c>
      <c r="F822" s="4"/>
      <c r="G822" s="166">
        <f>H822+I822+J822+K822</f>
        <v>218.5</v>
      </c>
      <c r="H822" s="308">
        <f t="shared" si="197"/>
        <v>218.5</v>
      </c>
      <c r="I822" s="308">
        <f t="shared" si="197"/>
        <v>0</v>
      </c>
      <c r="J822" s="308">
        <f t="shared" si="197"/>
        <v>0</v>
      </c>
      <c r="K822" s="308">
        <f t="shared" si="197"/>
        <v>0</v>
      </c>
      <c r="M822" s="369"/>
      <c r="N822" s="369"/>
      <c r="O822" s="369"/>
      <c r="P822" s="369"/>
      <c r="Q822" s="369"/>
    </row>
    <row r="823" spans="1:17" s="26" customFormat="1" ht="25.5">
      <c r="A823" s="9"/>
      <c r="B823" s="1" t="s">
        <v>538</v>
      </c>
      <c r="C823" s="3" t="s">
        <v>20</v>
      </c>
      <c r="D823" s="3" t="s">
        <v>21</v>
      </c>
      <c r="E823" s="3" t="s">
        <v>558</v>
      </c>
      <c r="F823" s="3"/>
      <c r="G823" s="166">
        <f>H823+I823+J823+K823</f>
        <v>218.5</v>
      </c>
      <c r="H823" s="297">
        <f t="shared" si="197"/>
        <v>218.5</v>
      </c>
      <c r="I823" s="297">
        <f t="shared" si="197"/>
        <v>0</v>
      </c>
      <c r="J823" s="297">
        <f t="shared" si="197"/>
        <v>0</v>
      </c>
      <c r="K823" s="297">
        <f t="shared" si="197"/>
        <v>0</v>
      </c>
      <c r="M823" s="369"/>
      <c r="N823" s="369"/>
      <c r="O823" s="369"/>
      <c r="P823" s="369"/>
      <c r="Q823" s="369"/>
    </row>
    <row r="824" spans="1:17" s="26" customFormat="1" ht="51">
      <c r="A824" s="9"/>
      <c r="B824" s="1" t="s">
        <v>88</v>
      </c>
      <c r="C824" s="3" t="s">
        <v>20</v>
      </c>
      <c r="D824" s="3" t="s">
        <v>21</v>
      </c>
      <c r="E824" s="3" t="s">
        <v>558</v>
      </c>
      <c r="F824" s="3" t="s">
        <v>49</v>
      </c>
      <c r="G824" s="166">
        <f>SUM(H824:K824)</f>
        <v>218.5</v>
      </c>
      <c r="H824" s="308">
        <f t="shared" si="197"/>
        <v>218.5</v>
      </c>
      <c r="I824" s="308">
        <f t="shared" si="197"/>
        <v>0</v>
      </c>
      <c r="J824" s="308">
        <f t="shared" si="197"/>
        <v>0</v>
      </c>
      <c r="K824" s="308">
        <f t="shared" si="197"/>
        <v>0</v>
      </c>
      <c r="M824" s="369"/>
      <c r="N824" s="369"/>
      <c r="O824" s="369"/>
      <c r="P824" s="369"/>
      <c r="Q824" s="369"/>
    </row>
    <row r="825" spans="1:17" s="26" customFormat="1">
      <c r="A825" s="9"/>
      <c r="B825" s="13" t="s">
        <v>66</v>
      </c>
      <c r="C825" s="3" t="s">
        <v>20</v>
      </c>
      <c r="D825" s="3" t="s">
        <v>21</v>
      </c>
      <c r="E825" s="3" t="s">
        <v>558</v>
      </c>
      <c r="F825" s="3" t="s">
        <v>64</v>
      </c>
      <c r="G825" s="166">
        <f>H825+I825+J825+K825</f>
        <v>218.5</v>
      </c>
      <c r="H825" s="308">
        <f>'приложение 8.5.'!I1476</f>
        <v>218.5</v>
      </c>
      <c r="I825" s="308">
        <f>'приложение 8.5.'!J1476</f>
        <v>0</v>
      </c>
      <c r="J825" s="308">
        <f>'приложение 8.5.'!K1476</f>
        <v>0</v>
      </c>
      <c r="K825" s="308">
        <f>'приложение 8.5.'!L1476</f>
        <v>0</v>
      </c>
      <c r="M825" s="369"/>
      <c r="N825" s="369"/>
      <c r="O825" s="369"/>
      <c r="P825" s="369"/>
      <c r="Q825" s="369"/>
    </row>
    <row r="826" spans="1:17" s="29" customFormat="1" ht="25.5">
      <c r="A826" s="365"/>
      <c r="B826" s="23" t="s">
        <v>706</v>
      </c>
      <c r="C826" s="3" t="s">
        <v>20</v>
      </c>
      <c r="D826" s="3" t="s">
        <v>21</v>
      </c>
      <c r="E826" s="3" t="s">
        <v>707</v>
      </c>
      <c r="F826" s="3"/>
      <c r="G826" s="166">
        <f t="shared" ref="G826:G830" si="198">H826+I826+J826+K826</f>
        <v>20</v>
      </c>
      <c r="H826" s="308">
        <f>H830</f>
        <v>20</v>
      </c>
      <c r="I826" s="308">
        <f>I830</f>
        <v>0</v>
      </c>
      <c r="J826" s="308">
        <f>J830</f>
        <v>0</v>
      </c>
      <c r="K826" s="366">
        <f>K830</f>
        <v>0</v>
      </c>
    </row>
    <row r="827" spans="1:17" s="29" customFormat="1">
      <c r="A827" s="365"/>
      <c r="B827" s="23" t="s">
        <v>713</v>
      </c>
      <c r="C827" s="3" t="s">
        <v>20</v>
      </c>
      <c r="D827" s="3" t="s">
        <v>21</v>
      </c>
      <c r="E827" s="3" t="s">
        <v>707</v>
      </c>
      <c r="F827" s="3"/>
      <c r="G827" s="166">
        <f t="shared" si="198"/>
        <v>20</v>
      </c>
      <c r="H827" s="308">
        <f>H828</f>
        <v>20</v>
      </c>
      <c r="I827" s="308">
        <f>I828</f>
        <v>0</v>
      </c>
      <c r="J827" s="308">
        <f>J828</f>
        <v>0</v>
      </c>
      <c r="K827" s="366">
        <f>K828</f>
        <v>0</v>
      </c>
    </row>
    <row r="828" spans="1:17" s="29" customFormat="1" ht="25.5">
      <c r="A828" s="365"/>
      <c r="B828" s="23" t="s">
        <v>272</v>
      </c>
      <c r="C828" s="3" t="s">
        <v>20</v>
      </c>
      <c r="D828" s="3" t="s">
        <v>21</v>
      </c>
      <c r="E828" s="3" t="s">
        <v>708</v>
      </c>
      <c r="F828" s="3"/>
      <c r="G828" s="166">
        <f t="shared" si="198"/>
        <v>20</v>
      </c>
      <c r="H828" s="308">
        <f>H830</f>
        <v>20</v>
      </c>
      <c r="I828" s="308">
        <f>I830</f>
        <v>0</v>
      </c>
      <c r="J828" s="308">
        <f>J830</f>
        <v>0</v>
      </c>
      <c r="K828" s="366">
        <f>K830</f>
        <v>0</v>
      </c>
    </row>
    <row r="829" spans="1:17" s="29" customFormat="1">
      <c r="A829" s="365"/>
      <c r="B829" s="23" t="s">
        <v>714</v>
      </c>
      <c r="C829" s="3" t="s">
        <v>20</v>
      </c>
      <c r="D829" s="3" t="s">
        <v>21</v>
      </c>
      <c r="E829" s="3" t="s">
        <v>708</v>
      </c>
      <c r="F829" s="3" t="s">
        <v>72</v>
      </c>
      <c r="G829" s="166">
        <f t="shared" si="198"/>
        <v>20</v>
      </c>
      <c r="H829" s="308">
        <f>H830</f>
        <v>20</v>
      </c>
      <c r="I829" s="308">
        <f>I830</f>
        <v>0</v>
      </c>
      <c r="J829" s="308">
        <f>J830</f>
        <v>0</v>
      </c>
      <c r="K829" s="366">
        <f>K830</f>
        <v>0</v>
      </c>
    </row>
    <row r="830" spans="1:17" s="29" customFormat="1">
      <c r="A830" s="365"/>
      <c r="B830" s="23" t="s">
        <v>715</v>
      </c>
      <c r="C830" s="3" t="s">
        <v>20</v>
      </c>
      <c r="D830" s="3" t="s">
        <v>21</v>
      </c>
      <c r="E830" s="3" t="s">
        <v>708</v>
      </c>
      <c r="F830" s="3" t="s">
        <v>716</v>
      </c>
      <c r="G830" s="166">
        <f t="shared" si="198"/>
        <v>20</v>
      </c>
      <c r="H830" s="308">
        <f>'приложение 8.5.'!I1482</f>
        <v>20</v>
      </c>
      <c r="I830" s="308">
        <f>J831</f>
        <v>0</v>
      </c>
      <c r="J830" s="308">
        <f>K831</f>
        <v>0</v>
      </c>
      <c r="K830" s="366">
        <f>L831</f>
        <v>0</v>
      </c>
    </row>
    <row r="831" spans="1:17" s="222" customFormat="1" ht="25.5" customHeight="1">
      <c r="A831" s="207"/>
      <c r="B831" s="208" t="s">
        <v>46</v>
      </c>
      <c r="C831" s="209" t="s">
        <v>23</v>
      </c>
      <c r="D831" s="209" t="s">
        <v>15</v>
      </c>
      <c r="E831" s="209"/>
      <c r="F831" s="209"/>
      <c r="G831" s="318">
        <f t="shared" ref="G831:G840" si="199">H831+I831+J831+K831</f>
        <v>-900.69999999999982</v>
      </c>
      <c r="H831" s="318">
        <f>H832+H919</f>
        <v>-900.69999999999982</v>
      </c>
      <c r="I831" s="318">
        <f>I832+I919</f>
        <v>0</v>
      </c>
      <c r="J831" s="318">
        <f>J832+J919</f>
        <v>0</v>
      </c>
      <c r="K831" s="318">
        <f>K832+K919</f>
        <v>0</v>
      </c>
      <c r="L831" s="154"/>
    </row>
    <row r="832" spans="1:17" s="222" customFormat="1" ht="12.75" customHeight="1">
      <c r="A832" s="207"/>
      <c r="B832" s="218" t="s">
        <v>34</v>
      </c>
      <c r="C832" s="209" t="s">
        <v>23</v>
      </c>
      <c r="D832" s="209" t="s">
        <v>14</v>
      </c>
      <c r="E832" s="209"/>
      <c r="F832" s="209"/>
      <c r="G832" s="318">
        <f t="shared" si="199"/>
        <v>-900.69999999999982</v>
      </c>
      <c r="H832" s="318">
        <f>H833+H915</f>
        <v>-900.69999999999982</v>
      </c>
      <c r="I832" s="318">
        <f>I833+I915</f>
        <v>0</v>
      </c>
      <c r="J832" s="318">
        <f>J833+J915</f>
        <v>0</v>
      </c>
      <c r="K832" s="318">
        <f>K833+K915</f>
        <v>0</v>
      </c>
      <c r="L832" s="154"/>
    </row>
    <row r="833" spans="1:12" ht="38.25" customHeight="1">
      <c r="A833" s="216"/>
      <c r="B833" s="212" t="s">
        <v>95</v>
      </c>
      <c r="C833" s="153" t="s">
        <v>23</v>
      </c>
      <c r="D833" s="153" t="s">
        <v>14</v>
      </c>
      <c r="E833" s="153" t="s">
        <v>228</v>
      </c>
      <c r="F833" s="153"/>
      <c r="G833" s="318">
        <f t="shared" si="199"/>
        <v>-900.69999999999982</v>
      </c>
      <c r="H833" s="319">
        <f>H834+H864+H880</f>
        <v>-900.69999999999982</v>
      </c>
      <c r="I833" s="319">
        <f>I834+I864+I880</f>
        <v>0</v>
      </c>
      <c r="J833" s="319">
        <f>J834+J864+J880</f>
        <v>0</v>
      </c>
      <c r="K833" s="319">
        <f>K834+K864+K880</f>
        <v>0</v>
      </c>
    </row>
    <row r="834" spans="1:12" ht="25.5" hidden="1" customHeight="1">
      <c r="A834" s="216"/>
      <c r="B834" s="212" t="s">
        <v>409</v>
      </c>
      <c r="C834" s="153" t="s">
        <v>23</v>
      </c>
      <c r="D834" s="153" t="s">
        <v>14</v>
      </c>
      <c r="E834" s="153" t="s">
        <v>410</v>
      </c>
      <c r="F834" s="153"/>
      <c r="G834" s="318">
        <f t="shared" si="199"/>
        <v>0</v>
      </c>
      <c r="H834" s="319">
        <f>H835+H845+H849+H853+H860</f>
        <v>0</v>
      </c>
      <c r="I834" s="319">
        <f>I835+I845+I849+I853+I860</f>
        <v>0</v>
      </c>
      <c r="J834" s="319">
        <f>J835+J845+J849+J853+J860</f>
        <v>0</v>
      </c>
      <c r="K834" s="319">
        <f>K835+K845+K849+K853+K860</f>
        <v>0</v>
      </c>
    </row>
    <row r="835" spans="1:12" ht="38.25" hidden="1" customHeight="1">
      <c r="A835" s="216"/>
      <c r="B835" s="212" t="s">
        <v>411</v>
      </c>
      <c r="C835" s="153" t="s">
        <v>23</v>
      </c>
      <c r="D835" s="153" t="s">
        <v>14</v>
      </c>
      <c r="E835" s="153" t="s">
        <v>412</v>
      </c>
      <c r="F835" s="153"/>
      <c r="G835" s="318">
        <f t="shared" si="199"/>
        <v>0</v>
      </c>
      <c r="H835" s="319">
        <f>H836+H839+H842</f>
        <v>0</v>
      </c>
      <c r="I835" s="319">
        <f>I836+I839+I842</f>
        <v>0</v>
      </c>
      <c r="J835" s="319">
        <f>J836+J839+J842</f>
        <v>0</v>
      </c>
      <c r="K835" s="319">
        <f>K836+K839+K842</f>
        <v>0</v>
      </c>
    </row>
    <row r="836" spans="1:12" ht="127.5" hidden="1" customHeight="1">
      <c r="A836" s="238"/>
      <c r="B836" s="239" t="s">
        <v>457</v>
      </c>
      <c r="C836" s="146" t="s">
        <v>23</v>
      </c>
      <c r="D836" s="146" t="s">
        <v>14</v>
      </c>
      <c r="E836" s="146" t="s">
        <v>458</v>
      </c>
      <c r="F836" s="146"/>
      <c r="G836" s="320">
        <f>SUM(H836:K836)</f>
        <v>0</v>
      </c>
      <c r="H836" s="321">
        <f t="shared" ref="H836:K837" si="200">H837</f>
        <v>0</v>
      </c>
      <c r="I836" s="321">
        <f t="shared" si="200"/>
        <v>0</v>
      </c>
      <c r="J836" s="321">
        <f t="shared" si="200"/>
        <v>0</v>
      </c>
      <c r="K836" s="321">
        <f t="shared" si="200"/>
        <v>0</v>
      </c>
      <c r="L836" s="222"/>
    </row>
    <row r="837" spans="1:12" ht="51" hidden="1" customHeight="1">
      <c r="A837" s="220"/>
      <c r="B837" s="217" t="s">
        <v>246</v>
      </c>
      <c r="C837" s="146" t="s">
        <v>23</v>
      </c>
      <c r="D837" s="146" t="s">
        <v>14</v>
      </c>
      <c r="E837" s="146" t="s">
        <v>458</v>
      </c>
      <c r="F837" s="146" t="s">
        <v>49</v>
      </c>
      <c r="G837" s="320">
        <f>H837+I837+J837+K837</f>
        <v>0</v>
      </c>
      <c r="H837" s="321">
        <f t="shared" si="200"/>
        <v>0</v>
      </c>
      <c r="I837" s="321">
        <f t="shared" si="200"/>
        <v>0</v>
      </c>
      <c r="J837" s="321">
        <f t="shared" si="200"/>
        <v>0</v>
      </c>
      <c r="K837" s="321">
        <f t="shared" si="200"/>
        <v>0</v>
      </c>
      <c r="L837" s="222"/>
    </row>
    <row r="838" spans="1:12" ht="12.75" hidden="1" customHeight="1">
      <c r="A838" s="220"/>
      <c r="B838" s="217" t="s">
        <v>66</v>
      </c>
      <c r="C838" s="146" t="s">
        <v>23</v>
      </c>
      <c r="D838" s="146" t="s">
        <v>14</v>
      </c>
      <c r="E838" s="146" t="s">
        <v>458</v>
      </c>
      <c r="F838" s="146" t="s">
        <v>64</v>
      </c>
      <c r="G838" s="320">
        <f>SUM(H838:K838)</f>
        <v>0</v>
      </c>
      <c r="H838" s="321">
        <f>'приложение 8.5.'!I949</f>
        <v>0</v>
      </c>
      <c r="I838" s="321">
        <f>'приложение 8.5.'!J949</f>
        <v>0</v>
      </c>
      <c r="J838" s="321">
        <f>'приложение 8.5.'!K949</f>
        <v>0</v>
      </c>
      <c r="K838" s="321">
        <f>'приложение 8.5.'!L949</f>
        <v>0</v>
      </c>
      <c r="L838" s="222"/>
    </row>
    <row r="839" spans="1:12" ht="127.5" hidden="1" customHeight="1">
      <c r="A839" s="216"/>
      <c r="B839" s="212" t="s">
        <v>495</v>
      </c>
      <c r="C839" s="153" t="s">
        <v>23</v>
      </c>
      <c r="D839" s="153" t="s">
        <v>14</v>
      </c>
      <c r="E839" s="153" t="s">
        <v>413</v>
      </c>
      <c r="F839" s="153"/>
      <c r="G839" s="318">
        <f t="shared" si="199"/>
        <v>0</v>
      </c>
      <c r="H839" s="319">
        <f>H840</f>
        <v>0</v>
      </c>
      <c r="I839" s="319">
        <f t="shared" ref="I839:K840" si="201">I840</f>
        <v>0</v>
      </c>
      <c r="J839" s="319">
        <f t="shared" si="201"/>
        <v>0</v>
      </c>
      <c r="K839" s="319">
        <f t="shared" si="201"/>
        <v>0</v>
      </c>
    </row>
    <row r="840" spans="1:12" ht="51" hidden="1" customHeight="1">
      <c r="A840" s="211"/>
      <c r="B840" s="212" t="s">
        <v>246</v>
      </c>
      <c r="C840" s="153" t="s">
        <v>23</v>
      </c>
      <c r="D840" s="153" t="s">
        <v>14</v>
      </c>
      <c r="E840" s="153" t="s">
        <v>413</v>
      </c>
      <c r="F840" s="153" t="s">
        <v>49</v>
      </c>
      <c r="G840" s="318">
        <f t="shared" si="199"/>
        <v>0</v>
      </c>
      <c r="H840" s="319">
        <f>H841</f>
        <v>0</v>
      </c>
      <c r="I840" s="319">
        <f t="shared" si="201"/>
        <v>0</v>
      </c>
      <c r="J840" s="319">
        <f t="shared" si="201"/>
        <v>0</v>
      </c>
      <c r="K840" s="319">
        <f t="shared" si="201"/>
        <v>0</v>
      </c>
    </row>
    <row r="841" spans="1:12" ht="12.75" hidden="1" customHeight="1">
      <c r="A841" s="211"/>
      <c r="B841" s="212" t="s">
        <v>66</v>
      </c>
      <c r="C841" s="153" t="s">
        <v>23</v>
      </c>
      <c r="D841" s="153" t="s">
        <v>14</v>
      </c>
      <c r="E841" s="153" t="s">
        <v>413</v>
      </c>
      <c r="F841" s="153" t="s">
        <v>64</v>
      </c>
      <c r="G841" s="318">
        <f>SUM(H841:K841)</f>
        <v>0</v>
      </c>
      <c r="H841" s="319">
        <f>'приложение 8.5.'!I954</f>
        <v>0</v>
      </c>
      <c r="I841" s="319">
        <f>'приложение 8.5.'!J954</f>
        <v>0</v>
      </c>
      <c r="J841" s="319">
        <f>'приложение 8.5.'!K954</f>
        <v>0</v>
      </c>
      <c r="K841" s="319">
        <f>'приложение 8.5.'!L954</f>
        <v>0</v>
      </c>
    </row>
    <row r="842" spans="1:12" ht="140.25" hidden="1" customHeight="1">
      <c r="A842" s="213"/>
      <c r="B842" s="212" t="s">
        <v>496</v>
      </c>
      <c r="C842" s="153" t="s">
        <v>23</v>
      </c>
      <c r="D842" s="153" t="s">
        <v>14</v>
      </c>
      <c r="E842" s="153" t="s">
        <v>414</v>
      </c>
      <c r="F842" s="153"/>
      <c r="G842" s="318">
        <f>H842+I842+J842+K842</f>
        <v>0</v>
      </c>
      <c r="H842" s="319">
        <f>H843</f>
        <v>0</v>
      </c>
      <c r="I842" s="319">
        <f t="shared" ref="I842:K843" si="202">I843</f>
        <v>0</v>
      </c>
      <c r="J842" s="319">
        <f t="shared" si="202"/>
        <v>0</v>
      </c>
      <c r="K842" s="319">
        <f t="shared" si="202"/>
        <v>0</v>
      </c>
    </row>
    <row r="843" spans="1:12" ht="51" hidden="1" customHeight="1">
      <c r="A843" s="211"/>
      <c r="B843" s="212" t="s">
        <v>246</v>
      </c>
      <c r="C843" s="153" t="s">
        <v>23</v>
      </c>
      <c r="D843" s="153" t="s">
        <v>14</v>
      </c>
      <c r="E843" s="153" t="s">
        <v>414</v>
      </c>
      <c r="F843" s="153" t="s">
        <v>49</v>
      </c>
      <c r="G843" s="318">
        <f>H843+I843+J843+K843</f>
        <v>0</v>
      </c>
      <c r="H843" s="319">
        <f>H844</f>
        <v>0</v>
      </c>
      <c r="I843" s="319">
        <f t="shared" si="202"/>
        <v>0</v>
      </c>
      <c r="J843" s="319">
        <f t="shared" si="202"/>
        <v>0</v>
      </c>
      <c r="K843" s="319">
        <f t="shared" si="202"/>
        <v>0</v>
      </c>
    </row>
    <row r="844" spans="1:12" ht="12.75" hidden="1" customHeight="1">
      <c r="A844" s="211"/>
      <c r="B844" s="212" t="s">
        <v>66</v>
      </c>
      <c r="C844" s="153" t="s">
        <v>23</v>
      </c>
      <c r="D844" s="153" t="s">
        <v>14</v>
      </c>
      <c r="E844" s="153" t="s">
        <v>414</v>
      </c>
      <c r="F844" s="153" t="s">
        <v>64</v>
      </c>
      <c r="G844" s="318">
        <f>SUM(H844:K844)</f>
        <v>0</v>
      </c>
      <c r="H844" s="319">
        <f>'приложение 8.5.'!I959</f>
        <v>0</v>
      </c>
      <c r="I844" s="319">
        <f>'приложение 8.5.'!J959</f>
        <v>0</v>
      </c>
      <c r="J844" s="319">
        <f>'приложение 8.5.'!K959</f>
        <v>0</v>
      </c>
      <c r="K844" s="319">
        <f>'приложение 8.5.'!L959</f>
        <v>0</v>
      </c>
    </row>
    <row r="845" spans="1:12" ht="51" hidden="1" customHeight="1">
      <c r="A845" s="213"/>
      <c r="B845" s="212" t="s">
        <v>415</v>
      </c>
      <c r="C845" s="153" t="s">
        <v>23</v>
      </c>
      <c r="D845" s="153" t="s">
        <v>14</v>
      </c>
      <c r="E845" s="153" t="s">
        <v>416</v>
      </c>
      <c r="F845" s="153"/>
      <c r="G845" s="318">
        <f>H845+I845+J845+K845</f>
        <v>0</v>
      </c>
      <c r="H845" s="319">
        <f>H846</f>
        <v>0</v>
      </c>
      <c r="I845" s="319">
        <f t="shared" ref="I845:K847" si="203">I846</f>
        <v>0</v>
      </c>
      <c r="J845" s="319">
        <f t="shared" si="203"/>
        <v>0</v>
      </c>
      <c r="K845" s="319">
        <f t="shared" si="203"/>
        <v>0</v>
      </c>
    </row>
    <row r="846" spans="1:12" ht="25.5" hidden="1" customHeight="1">
      <c r="A846" s="216"/>
      <c r="B846" s="108" t="s">
        <v>216</v>
      </c>
      <c r="C846" s="153" t="s">
        <v>23</v>
      </c>
      <c r="D846" s="153" t="s">
        <v>14</v>
      </c>
      <c r="E846" s="153" t="s">
        <v>556</v>
      </c>
      <c r="F846" s="153"/>
      <c r="G846" s="318">
        <f>H846+I846+J846+K846</f>
        <v>0</v>
      </c>
      <c r="H846" s="319">
        <f>H847</f>
        <v>0</v>
      </c>
      <c r="I846" s="319">
        <f t="shared" si="203"/>
        <v>0</v>
      </c>
      <c r="J846" s="319">
        <f t="shared" si="203"/>
        <v>0</v>
      </c>
      <c r="K846" s="319">
        <f t="shared" si="203"/>
        <v>0</v>
      </c>
    </row>
    <row r="847" spans="1:12" ht="51" hidden="1" customHeight="1">
      <c r="A847" s="211"/>
      <c r="B847" s="212" t="s">
        <v>246</v>
      </c>
      <c r="C847" s="153" t="s">
        <v>23</v>
      </c>
      <c r="D847" s="153" t="s">
        <v>14</v>
      </c>
      <c r="E847" s="153" t="s">
        <v>556</v>
      </c>
      <c r="F847" s="153" t="s">
        <v>49</v>
      </c>
      <c r="G847" s="318">
        <f>H847+I847+J847+K847</f>
        <v>0</v>
      </c>
      <c r="H847" s="319">
        <f>H848</f>
        <v>0</v>
      </c>
      <c r="I847" s="319">
        <f t="shared" si="203"/>
        <v>0</v>
      </c>
      <c r="J847" s="319">
        <f t="shared" si="203"/>
        <v>0</v>
      </c>
      <c r="K847" s="319">
        <f t="shared" si="203"/>
        <v>0</v>
      </c>
    </row>
    <row r="848" spans="1:12" ht="12.75" hidden="1" customHeight="1">
      <c r="A848" s="211"/>
      <c r="B848" s="212" t="s">
        <v>66</v>
      </c>
      <c r="C848" s="153" t="s">
        <v>23</v>
      </c>
      <c r="D848" s="153" t="s">
        <v>14</v>
      </c>
      <c r="E848" s="153" t="s">
        <v>556</v>
      </c>
      <c r="F848" s="153" t="s">
        <v>64</v>
      </c>
      <c r="G848" s="318">
        <f>SUM(H848:K848)</f>
        <v>0</v>
      </c>
      <c r="H848" s="319">
        <f>'приложение 8.5.'!I965</f>
        <v>0</v>
      </c>
      <c r="I848" s="319">
        <f>'приложение 8.5.'!J965</f>
        <v>0</v>
      </c>
      <c r="J848" s="319">
        <f>'приложение 8.5.'!K965</f>
        <v>0</v>
      </c>
      <c r="K848" s="319">
        <f>'приложение 8.5.'!L965</f>
        <v>0</v>
      </c>
    </row>
    <row r="849" spans="1:11" ht="25.5" hidden="1" customHeight="1">
      <c r="A849" s="213"/>
      <c r="B849" s="212" t="s">
        <v>417</v>
      </c>
      <c r="C849" s="153" t="s">
        <v>23</v>
      </c>
      <c r="D849" s="153" t="s">
        <v>14</v>
      </c>
      <c r="E849" s="153" t="s">
        <v>418</v>
      </c>
      <c r="F849" s="153"/>
      <c r="G849" s="318">
        <f>H849+I849+J849+K849</f>
        <v>0</v>
      </c>
      <c r="H849" s="319">
        <f>H850</f>
        <v>0</v>
      </c>
      <c r="I849" s="319">
        <f t="shared" ref="I849:K851" si="204">I850</f>
        <v>0</v>
      </c>
      <c r="J849" s="319">
        <f t="shared" si="204"/>
        <v>0</v>
      </c>
      <c r="K849" s="319">
        <f t="shared" si="204"/>
        <v>0</v>
      </c>
    </row>
    <row r="850" spans="1:11" ht="25.5" hidden="1" customHeight="1">
      <c r="A850" s="216"/>
      <c r="B850" s="108" t="s">
        <v>216</v>
      </c>
      <c r="C850" s="153" t="s">
        <v>23</v>
      </c>
      <c r="D850" s="153" t="s">
        <v>14</v>
      </c>
      <c r="E850" s="153" t="s">
        <v>555</v>
      </c>
      <c r="F850" s="153"/>
      <c r="G850" s="318">
        <f>H850+I850+J850+K850</f>
        <v>0</v>
      </c>
      <c r="H850" s="319">
        <f>H851</f>
        <v>0</v>
      </c>
      <c r="I850" s="319">
        <f t="shared" si="204"/>
        <v>0</v>
      </c>
      <c r="J850" s="319">
        <f t="shared" si="204"/>
        <v>0</v>
      </c>
      <c r="K850" s="319">
        <f t="shared" si="204"/>
        <v>0</v>
      </c>
    </row>
    <row r="851" spans="1:11" ht="51" hidden="1" customHeight="1">
      <c r="A851" s="211"/>
      <c r="B851" s="212" t="s">
        <v>246</v>
      </c>
      <c r="C851" s="153" t="s">
        <v>23</v>
      </c>
      <c r="D851" s="153" t="s">
        <v>14</v>
      </c>
      <c r="E851" s="153" t="s">
        <v>555</v>
      </c>
      <c r="F851" s="153" t="s">
        <v>49</v>
      </c>
      <c r="G851" s="318">
        <f>H851+I851+J851+K851</f>
        <v>0</v>
      </c>
      <c r="H851" s="319">
        <f>H852</f>
        <v>0</v>
      </c>
      <c r="I851" s="319">
        <f t="shared" si="204"/>
        <v>0</v>
      </c>
      <c r="J851" s="319">
        <f t="shared" si="204"/>
        <v>0</v>
      </c>
      <c r="K851" s="319">
        <f t="shared" si="204"/>
        <v>0</v>
      </c>
    </row>
    <row r="852" spans="1:11" ht="12.75" hidden="1" customHeight="1">
      <c r="A852" s="211"/>
      <c r="B852" s="212" t="s">
        <v>66</v>
      </c>
      <c r="C852" s="153" t="s">
        <v>23</v>
      </c>
      <c r="D852" s="153" t="s">
        <v>14</v>
      </c>
      <c r="E852" s="153" t="s">
        <v>555</v>
      </c>
      <c r="F852" s="153" t="s">
        <v>64</v>
      </c>
      <c r="G852" s="318">
        <f>SUM(H852:K852)</f>
        <v>0</v>
      </c>
      <c r="H852" s="319">
        <f>'приложение 8.5.'!I970</f>
        <v>0</v>
      </c>
      <c r="I852" s="319">
        <f>'приложение 8.5.'!J970</f>
        <v>0</v>
      </c>
      <c r="J852" s="319">
        <f>'приложение 8.5.'!K970</f>
        <v>0</v>
      </c>
      <c r="K852" s="319">
        <f>'приложение 8.5.'!L970</f>
        <v>0</v>
      </c>
    </row>
    <row r="853" spans="1:11" ht="38.25" hidden="1" customHeight="1">
      <c r="A853" s="213"/>
      <c r="B853" s="212" t="s">
        <v>419</v>
      </c>
      <c r="C853" s="153" t="s">
        <v>23</v>
      </c>
      <c r="D853" s="153" t="s">
        <v>14</v>
      </c>
      <c r="E853" s="153" t="s">
        <v>420</v>
      </c>
      <c r="F853" s="153"/>
      <c r="G853" s="318">
        <f>H853+I853+J853+K853</f>
        <v>0</v>
      </c>
      <c r="H853" s="319">
        <f>H854+H857</f>
        <v>0</v>
      </c>
      <c r="I853" s="319">
        <f>I854+I857</f>
        <v>0</v>
      </c>
      <c r="J853" s="319">
        <f>J854+J857</f>
        <v>0</v>
      </c>
      <c r="K853" s="319">
        <f>K854+K857</f>
        <v>0</v>
      </c>
    </row>
    <row r="854" spans="1:11" ht="38.25" hidden="1" customHeight="1">
      <c r="A854" s="213"/>
      <c r="B854" s="212" t="s">
        <v>200</v>
      </c>
      <c r="C854" s="153" t="s">
        <v>23</v>
      </c>
      <c r="D854" s="153" t="s">
        <v>14</v>
      </c>
      <c r="E854" s="153" t="s">
        <v>421</v>
      </c>
      <c r="F854" s="153"/>
      <c r="G854" s="318">
        <f>H854+I854+J854+K854</f>
        <v>0</v>
      </c>
      <c r="H854" s="319">
        <f>H855</f>
        <v>0</v>
      </c>
      <c r="I854" s="319">
        <f t="shared" ref="I854:K855" si="205">I855</f>
        <v>0</v>
      </c>
      <c r="J854" s="319">
        <f t="shared" si="205"/>
        <v>0</v>
      </c>
      <c r="K854" s="319">
        <f t="shared" si="205"/>
        <v>0</v>
      </c>
    </row>
    <row r="855" spans="1:11" ht="24" hidden="1" customHeight="1">
      <c r="A855" s="211"/>
      <c r="B855" s="212" t="s">
        <v>88</v>
      </c>
      <c r="C855" s="153" t="s">
        <v>23</v>
      </c>
      <c r="D855" s="153" t="s">
        <v>14</v>
      </c>
      <c r="E855" s="153" t="s">
        <v>421</v>
      </c>
      <c r="F855" s="153" t="s">
        <v>49</v>
      </c>
      <c r="G855" s="318">
        <f>H855+I855+J855+K855</f>
        <v>0</v>
      </c>
      <c r="H855" s="319">
        <f>H856</f>
        <v>0</v>
      </c>
      <c r="I855" s="319">
        <f t="shared" si="205"/>
        <v>0</v>
      </c>
      <c r="J855" s="319">
        <f t="shared" si="205"/>
        <v>0</v>
      </c>
      <c r="K855" s="319">
        <f t="shared" si="205"/>
        <v>0</v>
      </c>
    </row>
    <row r="856" spans="1:11" ht="12.75" hidden="1" customHeight="1">
      <c r="A856" s="211"/>
      <c r="B856" s="212" t="s">
        <v>66</v>
      </c>
      <c r="C856" s="153" t="s">
        <v>23</v>
      </c>
      <c r="D856" s="153" t="s">
        <v>14</v>
      </c>
      <c r="E856" s="153" t="s">
        <v>421</v>
      </c>
      <c r="F856" s="153" t="s">
        <v>64</v>
      </c>
      <c r="G856" s="318">
        <f>SUM(H856:K856)</f>
        <v>0</v>
      </c>
      <c r="H856" s="319">
        <f>'приложение 8.5.'!I975</f>
        <v>0</v>
      </c>
      <c r="I856" s="319">
        <f>'приложение 8.5.'!J975</f>
        <v>0</v>
      </c>
      <c r="J856" s="319">
        <f>'приложение 8.5.'!K975</f>
        <v>0</v>
      </c>
      <c r="K856" s="319">
        <f>'приложение 8.5.'!L975</f>
        <v>0</v>
      </c>
    </row>
    <row r="857" spans="1:11" ht="318.75" hidden="1" customHeight="1">
      <c r="A857" s="213"/>
      <c r="B857" s="212" t="s">
        <v>493</v>
      </c>
      <c r="C857" s="153" t="s">
        <v>23</v>
      </c>
      <c r="D857" s="153" t="s">
        <v>14</v>
      </c>
      <c r="E857" s="153" t="s">
        <v>422</v>
      </c>
      <c r="F857" s="153"/>
      <c r="G857" s="318">
        <f>H857+I857+J857+K857</f>
        <v>0</v>
      </c>
      <c r="H857" s="319">
        <f>H858</f>
        <v>0</v>
      </c>
      <c r="I857" s="319">
        <f t="shared" ref="I857:K858" si="206">I858</f>
        <v>0</v>
      </c>
      <c r="J857" s="319">
        <f t="shared" si="206"/>
        <v>0</v>
      </c>
      <c r="K857" s="319">
        <f t="shared" si="206"/>
        <v>0</v>
      </c>
    </row>
    <row r="858" spans="1:11" ht="51" hidden="1" customHeight="1">
      <c r="A858" s="211"/>
      <c r="B858" s="212" t="s">
        <v>88</v>
      </c>
      <c r="C858" s="153" t="s">
        <v>23</v>
      </c>
      <c r="D858" s="153" t="s">
        <v>14</v>
      </c>
      <c r="E858" s="153" t="s">
        <v>422</v>
      </c>
      <c r="F858" s="153" t="s">
        <v>49</v>
      </c>
      <c r="G858" s="318">
        <f>H858+I858+J858+K858</f>
        <v>0</v>
      </c>
      <c r="H858" s="319">
        <f>H859</f>
        <v>0</v>
      </c>
      <c r="I858" s="319">
        <f t="shared" si="206"/>
        <v>0</v>
      </c>
      <c r="J858" s="319">
        <f t="shared" si="206"/>
        <v>0</v>
      </c>
      <c r="K858" s="319">
        <f t="shared" si="206"/>
        <v>0</v>
      </c>
    </row>
    <row r="859" spans="1:11" ht="12.75" hidden="1" customHeight="1">
      <c r="A859" s="211"/>
      <c r="B859" s="212" t="s">
        <v>66</v>
      </c>
      <c r="C859" s="153" t="s">
        <v>23</v>
      </c>
      <c r="D859" s="153" t="s">
        <v>14</v>
      </c>
      <c r="E859" s="153" t="s">
        <v>422</v>
      </c>
      <c r="F859" s="153" t="s">
        <v>64</v>
      </c>
      <c r="G859" s="318">
        <f>SUM(H859:K859)</f>
        <v>0</v>
      </c>
      <c r="H859" s="319">
        <f>'приложение 8.5.'!I979</f>
        <v>0</v>
      </c>
      <c r="I859" s="319">
        <f>'приложение 8.5.'!J979</f>
        <v>0</v>
      </c>
      <c r="J859" s="319">
        <f>'приложение 8.5.'!K979</f>
        <v>0</v>
      </c>
      <c r="K859" s="319">
        <f>'приложение 8.5.'!L979</f>
        <v>0</v>
      </c>
    </row>
    <row r="860" spans="1:11" s="68" customFormat="1" ht="38.25" hidden="1">
      <c r="A860" s="80"/>
      <c r="B860" s="13" t="s">
        <v>688</v>
      </c>
      <c r="C860" s="15" t="s">
        <v>23</v>
      </c>
      <c r="D860" s="15" t="s">
        <v>14</v>
      </c>
      <c r="E860" s="15" t="s">
        <v>689</v>
      </c>
      <c r="F860" s="15"/>
      <c r="G860" s="159">
        <f t="shared" ref="G860:G867" si="207">H860+I860+J860+K860</f>
        <v>0</v>
      </c>
      <c r="H860" s="160">
        <f t="shared" ref="H860:K862" si="208">H861</f>
        <v>0</v>
      </c>
      <c r="I860" s="160">
        <f t="shared" si="208"/>
        <v>0</v>
      </c>
      <c r="J860" s="160">
        <f t="shared" si="208"/>
        <v>0</v>
      </c>
      <c r="K860" s="160">
        <f t="shared" si="208"/>
        <v>0</v>
      </c>
    </row>
    <row r="861" spans="1:11" s="68" customFormat="1" ht="63.75" hidden="1">
      <c r="A861" s="80"/>
      <c r="B861" s="217" t="s">
        <v>587</v>
      </c>
      <c r="C861" s="15" t="s">
        <v>23</v>
      </c>
      <c r="D861" s="15" t="s">
        <v>14</v>
      </c>
      <c r="E861" s="15" t="s">
        <v>690</v>
      </c>
      <c r="F861" s="15"/>
      <c r="G861" s="159">
        <f t="shared" si="207"/>
        <v>0</v>
      </c>
      <c r="H861" s="160">
        <f t="shared" si="208"/>
        <v>0</v>
      </c>
      <c r="I861" s="160">
        <f t="shared" si="208"/>
        <v>0</v>
      </c>
      <c r="J861" s="160">
        <f t="shared" si="208"/>
        <v>0</v>
      </c>
      <c r="K861" s="160">
        <f t="shared" si="208"/>
        <v>0</v>
      </c>
    </row>
    <row r="862" spans="1:11" s="68" customFormat="1" ht="51" hidden="1">
      <c r="A862" s="80"/>
      <c r="B862" s="13" t="s">
        <v>246</v>
      </c>
      <c r="C862" s="15" t="s">
        <v>23</v>
      </c>
      <c r="D862" s="15" t="s">
        <v>14</v>
      </c>
      <c r="E862" s="15" t="s">
        <v>690</v>
      </c>
      <c r="F862" s="15" t="s">
        <v>49</v>
      </c>
      <c r="G862" s="159">
        <f t="shared" si="207"/>
        <v>0</v>
      </c>
      <c r="H862" s="160">
        <f t="shared" si="208"/>
        <v>0</v>
      </c>
      <c r="I862" s="160">
        <f t="shared" si="208"/>
        <v>0</v>
      </c>
      <c r="J862" s="160">
        <f t="shared" si="208"/>
        <v>0</v>
      </c>
      <c r="K862" s="160">
        <f t="shared" si="208"/>
        <v>0</v>
      </c>
    </row>
    <row r="863" spans="1:11" s="68" customFormat="1" hidden="1">
      <c r="A863" s="80"/>
      <c r="B863" s="13" t="s">
        <v>66</v>
      </c>
      <c r="C863" s="15" t="s">
        <v>23</v>
      </c>
      <c r="D863" s="15" t="s">
        <v>14</v>
      </c>
      <c r="E863" s="15" t="s">
        <v>690</v>
      </c>
      <c r="F863" s="15" t="s">
        <v>64</v>
      </c>
      <c r="G863" s="159">
        <f t="shared" si="207"/>
        <v>0</v>
      </c>
      <c r="H863" s="160">
        <f>'приложение 8.5.'!I984</f>
        <v>0</v>
      </c>
      <c r="I863" s="160">
        <f>'приложение 8.5.'!J984</f>
        <v>0</v>
      </c>
      <c r="J863" s="160">
        <f>'приложение 8.5.'!K984</f>
        <v>0</v>
      </c>
      <c r="K863" s="160">
        <f>'приложение 8.5.'!L984</f>
        <v>0</v>
      </c>
    </row>
    <row r="864" spans="1:11" ht="12.75" hidden="1" customHeight="1">
      <c r="A864" s="213"/>
      <c r="B864" s="212" t="s">
        <v>423</v>
      </c>
      <c r="C864" s="153" t="s">
        <v>23</v>
      </c>
      <c r="D864" s="153" t="s">
        <v>14</v>
      </c>
      <c r="E864" s="153" t="s">
        <v>424</v>
      </c>
      <c r="F864" s="153"/>
      <c r="G864" s="318">
        <f t="shared" si="207"/>
        <v>0</v>
      </c>
      <c r="H864" s="319">
        <f>H865+H872+H876</f>
        <v>0</v>
      </c>
      <c r="I864" s="319">
        <f>I865+I872+I876</f>
        <v>0</v>
      </c>
      <c r="J864" s="319">
        <f>J865+J872+J876</f>
        <v>0</v>
      </c>
      <c r="K864" s="319">
        <f>K865+K872+K876</f>
        <v>0</v>
      </c>
    </row>
    <row r="865" spans="1:11" ht="38.25" hidden="1" customHeight="1">
      <c r="A865" s="213"/>
      <c r="B865" s="212" t="s">
        <v>425</v>
      </c>
      <c r="C865" s="153" t="s">
        <v>23</v>
      </c>
      <c r="D865" s="153" t="s">
        <v>14</v>
      </c>
      <c r="E865" s="153" t="s">
        <v>426</v>
      </c>
      <c r="F865" s="153"/>
      <c r="G865" s="318">
        <f t="shared" si="207"/>
        <v>0</v>
      </c>
      <c r="H865" s="319">
        <f>H866+H869</f>
        <v>0</v>
      </c>
      <c r="I865" s="319">
        <f>I866+I869</f>
        <v>0</v>
      </c>
      <c r="J865" s="319">
        <f>J866+J869</f>
        <v>0</v>
      </c>
      <c r="K865" s="319">
        <f>K866+K869</f>
        <v>0</v>
      </c>
    </row>
    <row r="866" spans="1:11" ht="26.25" hidden="1" customHeight="1">
      <c r="A866" s="213"/>
      <c r="B866" s="212" t="s">
        <v>200</v>
      </c>
      <c r="C866" s="153" t="s">
        <v>23</v>
      </c>
      <c r="D866" s="153" t="s">
        <v>14</v>
      </c>
      <c r="E866" s="153" t="s">
        <v>427</v>
      </c>
      <c r="F866" s="153"/>
      <c r="G866" s="318">
        <f t="shared" si="207"/>
        <v>0</v>
      </c>
      <c r="H866" s="319">
        <f>H867</f>
        <v>0</v>
      </c>
      <c r="I866" s="319">
        <f t="shared" ref="I866:K867" si="209">I867</f>
        <v>0</v>
      </c>
      <c r="J866" s="319">
        <f t="shared" si="209"/>
        <v>0</v>
      </c>
      <c r="K866" s="319">
        <f t="shared" si="209"/>
        <v>0</v>
      </c>
    </row>
    <row r="867" spans="1:11" ht="51" hidden="1" customHeight="1">
      <c r="A867" s="211"/>
      <c r="B867" s="212" t="s">
        <v>88</v>
      </c>
      <c r="C867" s="153" t="s">
        <v>23</v>
      </c>
      <c r="D867" s="153" t="s">
        <v>14</v>
      </c>
      <c r="E867" s="153" t="s">
        <v>427</v>
      </c>
      <c r="F867" s="153" t="s">
        <v>49</v>
      </c>
      <c r="G867" s="318">
        <f t="shared" si="207"/>
        <v>0</v>
      </c>
      <c r="H867" s="319">
        <f>H868</f>
        <v>0</v>
      </c>
      <c r="I867" s="319">
        <f t="shared" si="209"/>
        <v>0</v>
      </c>
      <c r="J867" s="319">
        <f t="shared" si="209"/>
        <v>0</v>
      </c>
      <c r="K867" s="319">
        <f t="shared" si="209"/>
        <v>0</v>
      </c>
    </row>
    <row r="868" spans="1:11" ht="12.75" hidden="1" customHeight="1">
      <c r="A868" s="211"/>
      <c r="B868" s="212" t="s">
        <v>66</v>
      </c>
      <c r="C868" s="153" t="s">
        <v>23</v>
      </c>
      <c r="D868" s="153" t="s">
        <v>14</v>
      </c>
      <c r="E868" s="153" t="s">
        <v>427</v>
      </c>
      <c r="F868" s="153" t="s">
        <v>64</v>
      </c>
      <c r="G868" s="318">
        <f>SUM(H868:K868)</f>
        <v>0</v>
      </c>
      <c r="H868" s="319">
        <f>'приложение 8.5.'!I990</f>
        <v>0</v>
      </c>
      <c r="I868" s="319">
        <f>'приложение 8.5.'!J990</f>
        <v>0</v>
      </c>
      <c r="J868" s="319">
        <f>'приложение 8.5.'!K990</f>
        <v>0</v>
      </c>
      <c r="K868" s="319">
        <f>'приложение 8.5.'!L990</f>
        <v>0</v>
      </c>
    </row>
    <row r="869" spans="1:11" ht="318.75" hidden="1" customHeight="1">
      <c r="A869" s="213"/>
      <c r="B869" s="212" t="s">
        <v>493</v>
      </c>
      <c r="C869" s="153" t="s">
        <v>23</v>
      </c>
      <c r="D869" s="153" t="s">
        <v>14</v>
      </c>
      <c r="E869" s="153" t="s">
        <v>428</v>
      </c>
      <c r="F869" s="153"/>
      <c r="G869" s="318">
        <f>H869+I869+J869+K869</f>
        <v>0</v>
      </c>
      <c r="H869" s="319">
        <f>H870</f>
        <v>0</v>
      </c>
      <c r="I869" s="319">
        <f t="shared" ref="I869:K870" si="210">I870</f>
        <v>0</v>
      </c>
      <c r="J869" s="319">
        <f t="shared" si="210"/>
        <v>0</v>
      </c>
      <c r="K869" s="319">
        <f t="shared" si="210"/>
        <v>0</v>
      </c>
    </row>
    <row r="870" spans="1:11" ht="51" hidden="1" customHeight="1">
      <c r="A870" s="211"/>
      <c r="B870" s="212" t="s">
        <v>88</v>
      </c>
      <c r="C870" s="153" t="s">
        <v>23</v>
      </c>
      <c r="D870" s="153" t="s">
        <v>14</v>
      </c>
      <c r="E870" s="153" t="s">
        <v>428</v>
      </c>
      <c r="F870" s="153" t="s">
        <v>49</v>
      </c>
      <c r="G870" s="318">
        <f>H870+I870+J870+K870</f>
        <v>0</v>
      </c>
      <c r="H870" s="319">
        <f>H871</f>
        <v>0</v>
      </c>
      <c r="I870" s="319">
        <f t="shared" si="210"/>
        <v>0</v>
      </c>
      <c r="J870" s="319">
        <f t="shared" si="210"/>
        <v>0</v>
      </c>
      <c r="K870" s="319">
        <f t="shared" si="210"/>
        <v>0</v>
      </c>
    </row>
    <row r="871" spans="1:11" ht="12.75" hidden="1" customHeight="1">
      <c r="A871" s="211"/>
      <c r="B871" s="212" t="s">
        <v>66</v>
      </c>
      <c r="C871" s="153" t="s">
        <v>23</v>
      </c>
      <c r="D871" s="153" t="s">
        <v>14</v>
      </c>
      <c r="E871" s="153" t="s">
        <v>428</v>
      </c>
      <c r="F871" s="153" t="s">
        <v>64</v>
      </c>
      <c r="G871" s="318">
        <f>SUM(H871:K871)</f>
        <v>0</v>
      </c>
      <c r="H871" s="319">
        <f>'приложение 8.5.'!I994</f>
        <v>0</v>
      </c>
      <c r="I871" s="319">
        <f>'приложение 8.5.'!J994</f>
        <v>0</v>
      </c>
      <c r="J871" s="319">
        <f>'приложение 8.5.'!K994</f>
        <v>0</v>
      </c>
      <c r="K871" s="319">
        <f>'приложение 8.5.'!L994</f>
        <v>0</v>
      </c>
    </row>
    <row r="872" spans="1:11" ht="38.25" hidden="1" customHeight="1">
      <c r="A872" s="213"/>
      <c r="B872" s="212" t="s">
        <v>429</v>
      </c>
      <c r="C872" s="153" t="s">
        <v>23</v>
      </c>
      <c r="D872" s="153" t="s">
        <v>14</v>
      </c>
      <c r="E872" s="153" t="s">
        <v>430</v>
      </c>
      <c r="F872" s="153"/>
      <c r="G872" s="318">
        <f>H872+I872+J872+K872</f>
        <v>0</v>
      </c>
      <c r="H872" s="319">
        <f>H873</f>
        <v>0</v>
      </c>
      <c r="I872" s="319">
        <f t="shared" ref="I872:K874" si="211">I873</f>
        <v>0</v>
      </c>
      <c r="J872" s="319">
        <f t="shared" si="211"/>
        <v>0</v>
      </c>
      <c r="K872" s="319">
        <f t="shared" si="211"/>
        <v>0</v>
      </c>
    </row>
    <row r="873" spans="1:11" ht="25.5" hidden="1" customHeight="1">
      <c r="A873" s="213"/>
      <c r="B873" s="108" t="s">
        <v>216</v>
      </c>
      <c r="C873" s="153" t="s">
        <v>23</v>
      </c>
      <c r="D873" s="153" t="s">
        <v>14</v>
      </c>
      <c r="E873" s="153" t="s">
        <v>554</v>
      </c>
      <c r="F873" s="153"/>
      <c r="G873" s="318">
        <f>H873+I873+J873+K873</f>
        <v>0</v>
      </c>
      <c r="H873" s="319">
        <f>H874</f>
        <v>0</v>
      </c>
      <c r="I873" s="319">
        <f t="shared" si="211"/>
        <v>0</v>
      </c>
      <c r="J873" s="319">
        <f t="shared" si="211"/>
        <v>0</v>
      </c>
      <c r="K873" s="319">
        <f t="shared" si="211"/>
        <v>0</v>
      </c>
    </row>
    <row r="874" spans="1:11" ht="51" hidden="1" customHeight="1">
      <c r="A874" s="211"/>
      <c r="B874" s="212" t="s">
        <v>246</v>
      </c>
      <c r="C874" s="153" t="s">
        <v>23</v>
      </c>
      <c r="D874" s="153" t="s">
        <v>14</v>
      </c>
      <c r="E874" s="153" t="s">
        <v>554</v>
      </c>
      <c r="F874" s="153" t="s">
        <v>49</v>
      </c>
      <c r="G874" s="318">
        <f>H874+I874+J874+K874</f>
        <v>0</v>
      </c>
      <c r="H874" s="319">
        <f>H875</f>
        <v>0</v>
      </c>
      <c r="I874" s="319">
        <f t="shared" si="211"/>
        <v>0</v>
      </c>
      <c r="J874" s="319">
        <f t="shared" si="211"/>
        <v>0</v>
      </c>
      <c r="K874" s="319">
        <f t="shared" si="211"/>
        <v>0</v>
      </c>
    </row>
    <row r="875" spans="1:11" ht="12.75" hidden="1" customHeight="1">
      <c r="A875" s="211"/>
      <c r="B875" s="212" t="s">
        <v>66</v>
      </c>
      <c r="C875" s="153" t="s">
        <v>23</v>
      </c>
      <c r="D875" s="153" t="s">
        <v>14</v>
      </c>
      <c r="E875" s="153" t="s">
        <v>554</v>
      </c>
      <c r="F875" s="153" t="s">
        <v>64</v>
      </c>
      <c r="G875" s="318">
        <f>SUM(H875:K875)</f>
        <v>0</v>
      </c>
      <c r="H875" s="319">
        <f>'приложение 8.5.'!I999</f>
        <v>0</v>
      </c>
      <c r="I875" s="319">
        <f>'приложение 8.5.'!J999</f>
        <v>0</v>
      </c>
      <c r="J875" s="319">
        <f>'приложение 8.5.'!K999</f>
        <v>0</v>
      </c>
      <c r="K875" s="319">
        <f>'приложение 8.5.'!L999</f>
        <v>0</v>
      </c>
    </row>
    <row r="876" spans="1:11" s="241" customFormat="1" ht="51" hidden="1">
      <c r="A876" s="80"/>
      <c r="B876" s="13" t="s">
        <v>677</v>
      </c>
      <c r="C876" s="15" t="s">
        <v>23</v>
      </c>
      <c r="D876" s="15" t="s">
        <v>14</v>
      </c>
      <c r="E876" s="15" t="s">
        <v>678</v>
      </c>
      <c r="F876" s="15"/>
      <c r="G876" s="159">
        <f t="shared" ref="G876:G883" si="212">H876+I876+J876+K876</f>
        <v>0</v>
      </c>
      <c r="H876" s="160">
        <f t="shared" ref="H876:K878" si="213">H877</f>
        <v>0</v>
      </c>
      <c r="I876" s="160">
        <f t="shared" si="213"/>
        <v>0</v>
      </c>
      <c r="J876" s="160">
        <f t="shared" si="213"/>
        <v>0</v>
      </c>
      <c r="K876" s="160">
        <f t="shared" si="213"/>
        <v>0</v>
      </c>
    </row>
    <row r="877" spans="1:11" s="241" customFormat="1" ht="25.5" hidden="1">
      <c r="A877" s="80"/>
      <c r="B877" s="13" t="s">
        <v>538</v>
      </c>
      <c r="C877" s="15" t="s">
        <v>23</v>
      </c>
      <c r="D877" s="15" t="s">
        <v>14</v>
      </c>
      <c r="E877" s="15" t="s">
        <v>679</v>
      </c>
      <c r="F877" s="15"/>
      <c r="G877" s="159">
        <f t="shared" si="212"/>
        <v>0</v>
      </c>
      <c r="H877" s="160">
        <f t="shared" si="213"/>
        <v>0</v>
      </c>
      <c r="I877" s="160">
        <f t="shared" si="213"/>
        <v>0</v>
      </c>
      <c r="J877" s="160">
        <f t="shared" si="213"/>
        <v>0</v>
      </c>
      <c r="K877" s="160">
        <f t="shared" si="213"/>
        <v>0</v>
      </c>
    </row>
    <row r="878" spans="1:11" s="241" customFormat="1" ht="51" hidden="1">
      <c r="A878" s="80"/>
      <c r="B878" s="13" t="s">
        <v>88</v>
      </c>
      <c r="C878" s="15" t="s">
        <v>23</v>
      </c>
      <c r="D878" s="15" t="s">
        <v>14</v>
      </c>
      <c r="E878" s="15" t="s">
        <v>679</v>
      </c>
      <c r="F878" s="15" t="s">
        <v>49</v>
      </c>
      <c r="G878" s="159">
        <f t="shared" si="212"/>
        <v>0</v>
      </c>
      <c r="H878" s="160">
        <f t="shared" si="213"/>
        <v>0</v>
      </c>
      <c r="I878" s="160">
        <f t="shared" si="213"/>
        <v>0</v>
      </c>
      <c r="J878" s="160">
        <f t="shared" si="213"/>
        <v>0</v>
      </c>
      <c r="K878" s="160">
        <f t="shared" si="213"/>
        <v>0</v>
      </c>
    </row>
    <row r="879" spans="1:11" s="241" customFormat="1" hidden="1">
      <c r="A879" s="80"/>
      <c r="B879" s="13" t="s">
        <v>66</v>
      </c>
      <c r="C879" s="15" t="s">
        <v>23</v>
      </c>
      <c r="D879" s="15" t="s">
        <v>14</v>
      </c>
      <c r="E879" s="15" t="s">
        <v>679</v>
      </c>
      <c r="F879" s="15" t="s">
        <v>64</v>
      </c>
      <c r="G879" s="159">
        <f t="shared" si="212"/>
        <v>0</v>
      </c>
      <c r="H879" s="160">
        <f>'приложение 8.5.'!I1004</f>
        <v>0</v>
      </c>
      <c r="I879" s="160">
        <f>'приложение 8.5.'!J1004</f>
        <v>0</v>
      </c>
      <c r="J879" s="160">
        <f>'приложение 8.5.'!K1004</f>
        <v>0</v>
      </c>
      <c r="K879" s="160">
        <f>'приложение 8.5.'!L1004</f>
        <v>0</v>
      </c>
    </row>
    <row r="880" spans="1:11" ht="51" customHeight="1">
      <c r="A880" s="213"/>
      <c r="B880" s="212" t="s">
        <v>431</v>
      </c>
      <c r="C880" s="153" t="s">
        <v>23</v>
      </c>
      <c r="D880" s="153" t="s">
        <v>14</v>
      </c>
      <c r="E880" s="153" t="s">
        <v>432</v>
      </c>
      <c r="F880" s="153"/>
      <c r="G880" s="318">
        <f t="shared" si="212"/>
        <v>-900.69999999999982</v>
      </c>
      <c r="H880" s="319">
        <f>H881+H885+H889+H896+H903</f>
        <v>-900.69999999999982</v>
      </c>
      <c r="I880" s="319">
        <f>I881+I885+I889+I896+I903</f>
        <v>0</v>
      </c>
      <c r="J880" s="319">
        <f>J881+J885+J889+J896+J903</f>
        <v>0</v>
      </c>
      <c r="K880" s="319">
        <f>K881+K885+K889+K896+K903</f>
        <v>0</v>
      </c>
    </row>
    <row r="881" spans="1:12" ht="38.25" hidden="1" customHeight="1">
      <c r="A881" s="213"/>
      <c r="B881" s="212" t="s">
        <v>405</v>
      </c>
      <c r="C881" s="153" t="s">
        <v>23</v>
      </c>
      <c r="D881" s="153" t="s">
        <v>14</v>
      </c>
      <c r="E881" s="153" t="s">
        <v>433</v>
      </c>
      <c r="F881" s="153"/>
      <c r="G881" s="318">
        <f t="shared" si="212"/>
        <v>0</v>
      </c>
      <c r="H881" s="319">
        <f>H882</f>
        <v>0</v>
      </c>
      <c r="I881" s="319">
        <f t="shared" ref="I881:K883" si="214">I882</f>
        <v>0</v>
      </c>
      <c r="J881" s="319">
        <f t="shared" si="214"/>
        <v>0</v>
      </c>
      <c r="K881" s="319">
        <f t="shared" si="214"/>
        <v>0</v>
      </c>
    </row>
    <row r="882" spans="1:12" ht="25.5" hidden="1" customHeight="1">
      <c r="A882" s="213"/>
      <c r="B882" s="108" t="s">
        <v>216</v>
      </c>
      <c r="C882" s="153" t="s">
        <v>23</v>
      </c>
      <c r="D882" s="153" t="s">
        <v>14</v>
      </c>
      <c r="E882" s="153" t="s">
        <v>551</v>
      </c>
      <c r="F882" s="153"/>
      <c r="G882" s="318">
        <f t="shared" si="212"/>
        <v>0</v>
      </c>
      <c r="H882" s="319">
        <f>H883</f>
        <v>0</v>
      </c>
      <c r="I882" s="319">
        <f t="shared" si="214"/>
        <v>0</v>
      </c>
      <c r="J882" s="319">
        <f t="shared" si="214"/>
        <v>0</v>
      </c>
      <c r="K882" s="319">
        <f t="shared" si="214"/>
        <v>0</v>
      </c>
    </row>
    <row r="883" spans="1:12" ht="38.25" hidden="1" customHeight="1">
      <c r="A883" s="211"/>
      <c r="B883" s="212" t="s">
        <v>246</v>
      </c>
      <c r="C883" s="153" t="s">
        <v>23</v>
      </c>
      <c r="D883" s="153" t="s">
        <v>14</v>
      </c>
      <c r="E883" s="153" t="s">
        <v>551</v>
      </c>
      <c r="F883" s="153" t="s">
        <v>49</v>
      </c>
      <c r="G883" s="318">
        <f t="shared" si="212"/>
        <v>0</v>
      </c>
      <c r="H883" s="319">
        <f>H884</f>
        <v>0</v>
      </c>
      <c r="I883" s="319">
        <f t="shared" si="214"/>
        <v>0</v>
      </c>
      <c r="J883" s="319">
        <f t="shared" si="214"/>
        <v>0</v>
      </c>
      <c r="K883" s="319">
        <f t="shared" si="214"/>
        <v>0</v>
      </c>
    </row>
    <row r="884" spans="1:12" ht="12.75" hidden="1" customHeight="1">
      <c r="A884" s="211"/>
      <c r="B884" s="212" t="s">
        <v>66</v>
      </c>
      <c r="C884" s="153" t="s">
        <v>23</v>
      </c>
      <c r="D884" s="153" t="s">
        <v>14</v>
      </c>
      <c r="E884" s="153" t="s">
        <v>551</v>
      </c>
      <c r="F884" s="153" t="s">
        <v>64</v>
      </c>
      <c r="G884" s="318">
        <f>SUM(H884:K884)</f>
        <v>0</v>
      </c>
      <c r="H884" s="319">
        <f>'приложение 8.5.'!I1010</f>
        <v>0</v>
      </c>
      <c r="I884" s="319">
        <f>'приложение 8.5.'!J1010</f>
        <v>0</v>
      </c>
      <c r="J884" s="319">
        <f>'приложение 8.5.'!K1010</f>
        <v>0</v>
      </c>
      <c r="K884" s="319">
        <f>'приложение 8.5.'!L1010</f>
        <v>0</v>
      </c>
    </row>
    <row r="885" spans="1:12" ht="51" hidden="1" customHeight="1">
      <c r="A885" s="213"/>
      <c r="B885" s="212" t="s">
        <v>434</v>
      </c>
      <c r="C885" s="153" t="s">
        <v>23</v>
      </c>
      <c r="D885" s="153" t="s">
        <v>14</v>
      </c>
      <c r="E885" s="153" t="s">
        <v>435</v>
      </c>
      <c r="F885" s="153"/>
      <c r="G885" s="318">
        <f>H885+I885+J885+K885</f>
        <v>0</v>
      </c>
      <c r="H885" s="319">
        <f>H886</f>
        <v>0</v>
      </c>
      <c r="I885" s="319">
        <f t="shared" ref="I885:K887" si="215">I886</f>
        <v>0</v>
      </c>
      <c r="J885" s="319">
        <f t="shared" si="215"/>
        <v>0</v>
      </c>
      <c r="K885" s="319">
        <f t="shared" si="215"/>
        <v>0</v>
      </c>
    </row>
    <row r="886" spans="1:12" ht="25.5" hidden="1" customHeight="1">
      <c r="A886" s="213"/>
      <c r="B886" s="108" t="s">
        <v>216</v>
      </c>
      <c r="C886" s="153" t="s">
        <v>23</v>
      </c>
      <c r="D886" s="153" t="s">
        <v>14</v>
      </c>
      <c r="E886" s="153" t="s">
        <v>550</v>
      </c>
      <c r="F886" s="153"/>
      <c r="G886" s="318">
        <f>H886+I886+J886+K886</f>
        <v>0</v>
      </c>
      <c r="H886" s="319">
        <f>H887</f>
        <v>0</v>
      </c>
      <c r="I886" s="319">
        <f t="shared" si="215"/>
        <v>0</v>
      </c>
      <c r="J886" s="319">
        <f t="shared" si="215"/>
        <v>0</v>
      </c>
      <c r="K886" s="319">
        <f t="shared" si="215"/>
        <v>0</v>
      </c>
    </row>
    <row r="887" spans="1:12" ht="51" hidden="1" customHeight="1">
      <c r="A887" s="211"/>
      <c r="B887" s="212" t="s">
        <v>246</v>
      </c>
      <c r="C887" s="153" t="s">
        <v>23</v>
      </c>
      <c r="D887" s="153" t="s">
        <v>14</v>
      </c>
      <c r="E887" s="153" t="s">
        <v>550</v>
      </c>
      <c r="F887" s="153" t="s">
        <v>49</v>
      </c>
      <c r="G887" s="318">
        <f>H887+I887+J887+K887</f>
        <v>0</v>
      </c>
      <c r="H887" s="319">
        <f>H888</f>
        <v>0</v>
      </c>
      <c r="I887" s="319">
        <f t="shared" si="215"/>
        <v>0</v>
      </c>
      <c r="J887" s="319">
        <f t="shared" si="215"/>
        <v>0</v>
      </c>
      <c r="K887" s="319">
        <f t="shared" si="215"/>
        <v>0</v>
      </c>
    </row>
    <row r="888" spans="1:12" ht="12.75" hidden="1" customHeight="1">
      <c r="A888" s="211"/>
      <c r="B888" s="212" t="s">
        <v>66</v>
      </c>
      <c r="C888" s="153" t="s">
        <v>23</v>
      </c>
      <c r="D888" s="153" t="s">
        <v>14</v>
      </c>
      <c r="E888" s="153" t="s">
        <v>550</v>
      </c>
      <c r="F888" s="153" t="s">
        <v>64</v>
      </c>
      <c r="G888" s="318">
        <f>SUM(H888:K888)</f>
        <v>0</v>
      </c>
      <c r="H888" s="319">
        <f>'приложение 8.5.'!I1015</f>
        <v>0</v>
      </c>
      <c r="I888" s="319">
        <f>'приложение 8.5.'!J1015</f>
        <v>0</v>
      </c>
      <c r="J888" s="319">
        <f>'приложение 8.5.'!K1015</f>
        <v>0</v>
      </c>
      <c r="K888" s="319">
        <f>'приложение 8.5.'!L1015</f>
        <v>0</v>
      </c>
    </row>
    <row r="889" spans="1:12" ht="51" customHeight="1">
      <c r="A889" s="213"/>
      <c r="B889" s="212" t="s">
        <v>436</v>
      </c>
      <c r="C889" s="153" t="s">
        <v>23</v>
      </c>
      <c r="D889" s="153" t="s">
        <v>14</v>
      </c>
      <c r="E889" s="153" t="s">
        <v>437</v>
      </c>
      <c r="F889" s="153"/>
      <c r="G889" s="318">
        <f>H889+I889+J889+K889</f>
        <v>2309.3000000000002</v>
      </c>
      <c r="H889" s="319">
        <f>H890+H893</f>
        <v>2309.3000000000002</v>
      </c>
      <c r="I889" s="319">
        <f>I890+I893</f>
        <v>0</v>
      </c>
      <c r="J889" s="319">
        <f>J890</f>
        <v>0</v>
      </c>
      <c r="K889" s="319">
        <f>K890+K893</f>
        <v>0</v>
      </c>
    </row>
    <row r="890" spans="1:12" ht="38.25" customHeight="1">
      <c r="A890" s="213"/>
      <c r="B890" s="212" t="s">
        <v>200</v>
      </c>
      <c r="C890" s="153" t="s">
        <v>23</v>
      </c>
      <c r="D890" s="153" t="s">
        <v>14</v>
      </c>
      <c r="E890" s="153" t="s">
        <v>438</v>
      </c>
      <c r="F890" s="153"/>
      <c r="G890" s="318">
        <f>H890+I890+J890+K890</f>
        <v>2309.3000000000002</v>
      </c>
      <c r="H890" s="319">
        <f>H891</f>
        <v>2309.3000000000002</v>
      </c>
      <c r="I890" s="319">
        <f t="shared" ref="I890:K891" si="216">I891</f>
        <v>0</v>
      </c>
      <c r="J890" s="319">
        <f t="shared" si="216"/>
        <v>0</v>
      </c>
      <c r="K890" s="319">
        <f t="shared" si="216"/>
        <v>0</v>
      </c>
    </row>
    <row r="891" spans="1:12" ht="51" customHeight="1">
      <c r="A891" s="211"/>
      <c r="B891" s="212" t="s">
        <v>88</v>
      </c>
      <c r="C891" s="153" t="s">
        <v>23</v>
      </c>
      <c r="D891" s="153" t="s">
        <v>14</v>
      </c>
      <c r="E891" s="153" t="s">
        <v>438</v>
      </c>
      <c r="F891" s="153" t="s">
        <v>49</v>
      </c>
      <c r="G891" s="318">
        <f>H891+I891+J891+K891</f>
        <v>2309.3000000000002</v>
      </c>
      <c r="H891" s="319">
        <f>H892</f>
        <v>2309.3000000000002</v>
      </c>
      <c r="I891" s="319">
        <f t="shared" si="216"/>
        <v>0</v>
      </c>
      <c r="J891" s="319">
        <f t="shared" si="216"/>
        <v>0</v>
      </c>
      <c r="K891" s="319">
        <f t="shared" si="216"/>
        <v>0</v>
      </c>
    </row>
    <row r="892" spans="1:12" ht="12.75" customHeight="1">
      <c r="A892" s="211"/>
      <c r="B892" s="212" t="s">
        <v>66</v>
      </c>
      <c r="C892" s="153" t="s">
        <v>23</v>
      </c>
      <c r="D892" s="153" t="s">
        <v>14</v>
      </c>
      <c r="E892" s="153" t="s">
        <v>438</v>
      </c>
      <c r="F892" s="153" t="s">
        <v>64</v>
      </c>
      <c r="G892" s="318">
        <f>SUM(H892:K892)</f>
        <v>2309.3000000000002</v>
      </c>
      <c r="H892" s="319">
        <f>'приложение 8.5.'!I1020</f>
        <v>2309.3000000000002</v>
      </c>
      <c r="I892" s="319">
        <f>'приложение 8.5.'!J1020</f>
        <v>0</v>
      </c>
      <c r="J892" s="319">
        <f>'приложение 8.5.'!K1020</f>
        <v>0</v>
      </c>
      <c r="K892" s="319">
        <f>'приложение 8.5.'!L1020</f>
        <v>0</v>
      </c>
    </row>
    <row r="893" spans="1:12" ht="318.75" customHeight="1">
      <c r="A893" s="213"/>
      <c r="B893" s="212" t="s">
        <v>493</v>
      </c>
      <c r="C893" s="153" t="s">
        <v>23</v>
      </c>
      <c r="D893" s="153" t="s">
        <v>14</v>
      </c>
      <c r="E893" s="153" t="s">
        <v>439</v>
      </c>
      <c r="F893" s="153"/>
      <c r="G893" s="318">
        <f>H893+I893+J893+K893</f>
        <v>0</v>
      </c>
      <c r="H893" s="319">
        <f>H894</f>
        <v>0</v>
      </c>
      <c r="I893" s="319">
        <f t="shared" ref="I893:K898" si="217">I894</f>
        <v>0</v>
      </c>
      <c r="J893" s="319">
        <f t="shared" si="217"/>
        <v>0</v>
      </c>
      <c r="K893" s="319">
        <f t="shared" si="217"/>
        <v>0</v>
      </c>
    </row>
    <row r="894" spans="1:12" s="222" customFormat="1" ht="51" customHeight="1">
      <c r="A894" s="211"/>
      <c r="B894" s="212" t="s">
        <v>88</v>
      </c>
      <c r="C894" s="153" t="s">
        <v>23</v>
      </c>
      <c r="D894" s="153" t="s">
        <v>14</v>
      </c>
      <c r="E894" s="153" t="s">
        <v>439</v>
      </c>
      <c r="F894" s="153" t="s">
        <v>49</v>
      </c>
      <c r="G894" s="318">
        <f>H894+I894+J894+K894</f>
        <v>0</v>
      </c>
      <c r="H894" s="319">
        <f>H895</f>
        <v>0</v>
      </c>
      <c r="I894" s="319">
        <f t="shared" si="217"/>
        <v>0</v>
      </c>
      <c r="J894" s="319">
        <f t="shared" si="217"/>
        <v>0</v>
      </c>
      <c r="K894" s="319">
        <f t="shared" si="217"/>
        <v>0</v>
      </c>
      <c r="L894" s="154"/>
    </row>
    <row r="895" spans="1:12" s="222" customFormat="1" ht="12.75" customHeight="1">
      <c r="A895" s="211"/>
      <c r="B895" s="212" t="s">
        <v>66</v>
      </c>
      <c r="C895" s="153" t="s">
        <v>23</v>
      </c>
      <c r="D895" s="153" t="s">
        <v>14</v>
      </c>
      <c r="E895" s="153" t="s">
        <v>439</v>
      </c>
      <c r="F895" s="153" t="s">
        <v>64</v>
      </c>
      <c r="G895" s="318">
        <f>SUM(H895:K895)</f>
        <v>0</v>
      </c>
      <c r="H895" s="319">
        <f>'приложение 8.5.'!I1024</f>
        <v>0</v>
      </c>
      <c r="I895" s="319">
        <f>'приложение 8.5.'!J1024</f>
        <v>0</v>
      </c>
      <c r="J895" s="319">
        <f>'приложение 8.5.'!K1024</f>
        <v>0</v>
      </c>
      <c r="K895" s="319">
        <f>'приложение 8.5.'!L1024</f>
        <v>0</v>
      </c>
      <c r="L895" s="154"/>
    </row>
    <row r="896" spans="1:12" s="241" customFormat="1" ht="38.25" customHeight="1">
      <c r="A896" s="213"/>
      <c r="B896" s="217" t="s">
        <v>577</v>
      </c>
      <c r="C896" s="146" t="s">
        <v>23</v>
      </c>
      <c r="D896" s="146" t="s">
        <v>14</v>
      </c>
      <c r="E896" s="146" t="s">
        <v>576</v>
      </c>
      <c r="F896" s="153"/>
      <c r="G896" s="318">
        <f>SUM(H896:K896)</f>
        <v>-250</v>
      </c>
      <c r="H896" s="319">
        <f>H897+H900</f>
        <v>-250</v>
      </c>
      <c r="I896" s="319">
        <f>I897+I900</f>
        <v>0</v>
      </c>
      <c r="J896" s="319">
        <f>J897+J900</f>
        <v>0</v>
      </c>
      <c r="K896" s="319">
        <f>K897+K900</f>
        <v>0</v>
      </c>
      <c r="L896" s="154"/>
    </row>
    <row r="897" spans="1:20" s="241" customFormat="1" ht="25.5" customHeight="1">
      <c r="A897" s="213"/>
      <c r="B897" s="108" t="s">
        <v>216</v>
      </c>
      <c r="C897" s="146" t="s">
        <v>23</v>
      </c>
      <c r="D897" s="146" t="s">
        <v>14</v>
      </c>
      <c r="E897" s="146" t="s">
        <v>549</v>
      </c>
      <c r="F897" s="146"/>
      <c r="G897" s="318">
        <f>H897+I897+J897+K897</f>
        <v>-250</v>
      </c>
      <c r="H897" s="319">
        <f>H898</f>
        <v>-250</v>
      </c>
      <c r="I897" s="319">
        <f t="shared" si="217"/>
        <v>0</v>
      </c>
      <c r="J897" s="319">
        <f t="shared" si="217"/>
        <v>0</v>
      </c>
      <c r="K897" s="319">
        <f t="shared" si="217"/>
        <v>0</v>
      </c>
      <c r="L897" s="154"/>
    </row>
    <row r="898" spans="1:20" s="222" customFormat="1" ht="51" customHeight="1">
      <c r="A898" s="213"/>
      <c r="B898" s="217" t="s">
        <v>88</v>
      </c>
      <c r="C898" s="146" t="s">
        <v>23</v>
      </c>
      <c r="D898" s="146" t="s">
        <v>14</v>
      </c>
      <c r="E898" s="146" t="s">
        <v>549</v>
      </c>
      <c r="F898" s="146" t="s">
        <v>49</v>
      </c>
      <c r="G898" s="318">
        <f>H898+I898+J898+K898</f>
        <v>-250</v>
      </c>
      <c r="H898" s="319">
        <f>H899</f>
        <v>-250</v>
      </c>
      <c r="I898" s="319">
        <f t="shared" si="217"/>
        <v>0</v>
      </c>
      <c r="J898" s="319">
        <f t="shared" si="217"/>
        <v>0</v>
      </c>
      <c r="K898" s="319">
        <f t="shared" si="217"/>
        <v>0</v>
      </c>
      <c r="L898" s="154"/>
    </row>
    <row r="899" spans="1:20" s="222" customFormat="1" ht="12.75" customHeight="1">
      <c r="A899" s="213"/>
      <c r="B899" s="217" t="s">
        <v>66</v>
      </c>
      <c r="C899" s="146" t="s">
        <v>23</v>
      </c>
      <c r="D899" s="146" t="s">
        <v>14</v>
      </c>
      <c r="E899" s="146" t="s">
        <v>549</v>
      </c>
      <c r="F899" s="146" t="s">
        <v>64</v>
      </c>
      <c r="G899" s="318">
        <f>SUM(H899:K899)</f>
        <v>-250</v>
      </c>
      <c r="H899" s="319">
        <f>'приложение 8.5.'!I1028</f>
        <v>-250</v>
      </c>
      <c r="I899" s="319">
        <f>'приложение 8.5.'!J1028</f>
        <v>0</v>
      </c>
      <c r="J899" s="319">
        <f>'приложение 8.5.'!K1028</f>
        <v>0</v>
      </c>
      <c r="K899" s="319">
        <f>'приложение 8.5.'!L1028</f>
        <v>0</v>
      </c>
      <c r="L899" s="154"/>
    </row>
    <row r="900" spans="1:20" s="222" customFormat="1" ht="63.75" hidden="1" customHeight="1">
      <c r="A900" s="220"/>
      <c r="B900" s="217" t="s">
        <v>587</v>
      </c>
      <c r="C900" s="146" t="s">
        <v>23</v>
      </c>
      <c r="D900" s="146" t="s">
        <v>14</v>
      </c>
      <c r="E900" s="146" t="s">
        <v>670</v>
      </c>
      <c r="F900" s="243"/>
      <c r="G900" s="320">
        <f>SUM(H900:K900)</f>
        <v>0</v>
      </c>
      <c r="H900" s="321">
        <f t="shared" ref="H900:K901" si="218">H901</f>
        <v>0</v>
      </c>
      <c r="I900" s="321">
        <f t="shared" si="218"/>
        <v>0</v>
      </c>
      <c r="J900" s="321">
        <f t="shared" si="218"/>
        <v>0</v>
      </c>
      <c r="K900" s="321">
        <f t="shared" si="218"/>
        <v>0</v>
      </c>
    </row>
    <row r="901" spans="1:20" s="25" customFormat="1" ht="51" hidden="1" customHeight="1">
      <c r="A901" s="220"/>
      <c r="B901" s="217" t="s">
        <v>223</v>
      </c>
      <c r="C901" s="146" t="s">
        <v>23</v>
      </c>
      <c r="D901" s="146" t="s">
        <v>14</v>
      </c>
      <c r="E901" s="146" t="s">
        <v>670</v>
      </c>
      <c r="F901" s="146" t="s">
        <v>49</v>
      </c>
      <c r="G901" s="320">
        <f t="shared" ref="G901:G906" si="219">SUM(H901:K901)</f>
        <v>0</v>
      </c>
      <c r="H901" s="321">
        <f t="shared" si="218"/>
        <v>0</v>
      </c>
      <c r="I901" s="321">
        <f t="shared" si="218"/>
        <v>0</v>
      </c>
      <c r="J901" s="321">
        <f t="shared" si="218"/>
        <v>0</v>
      </c>
      <c r="K901" s="321">
        <f t="shared" si="218"/>
        <v>0</v>
      </c>
      <c r="M901" s="309"/>
      <c r="N901" s="309"/>
      <c r="O901" s="309"/>
      <c r="P901" s="309"/>
      <c r="Q901" s="309"/>
      <c r="R901" s="309"/>
      <c r="S901" s="309"/>
      <c r="T901" s="309"/>
    </row>
    <row r="902" spans="1:20" s="222" customFormat="1" ht="12.75" hidden="1" customHeight="1">
      <c r="A902" s="220"/>
      <c r="B902" s="217" t="s">
        <v>66</v>
      </c>
      <c r="C902" s="146" t="s">
        <v>23</v>
      </c>
      <c r="D902" s="146" t="s">
        <v>14</v>
      </c>
      <c r="E902" s="146" t="s">
        <v>670</v>
      </c>
      <c r="F902" s="146" t="s">
        <v>64</v>
      </c>
      <c r="G902" s="320">
        <f t="shared" si="219"/>
        <v>0</v>
      </c>
      <c r="H902" s="321">
        <f>'приложение 8.5.'!I1034</f>
        <v>0</v>
      </c>
      <c r="I902" s="321">
        <f>'приложение 8.5.'!J1034</f>
        <v>0</v>
      </c>
      <c r="J902" s="321">
        <f>'приложение 8.5.'!K1034</f>
        <v>0</v>
      </c>
      <c r="K902" s="321">
        <f>'приложение 8.5.'!L1034</f>
        <v>0</v>
      </c>
    </row>
    <row r="903" spans="1:20" s="222" customFormat="1" ht="38.25" customHeight="1">
      <c r="A903" s="220"/>
      <c r="B903" s="217" t="s">
        <v>578</v>
      </c>
      <c r="C903" s="146" t="s">
        <v>23</v>
      </c>
      <c r="D903" s="146" t="s">
        <v>14</v>
      </c>
      <c r="E903" s="146" t="s">
        <v>579</v>
      </c>
      <c r="F903" s="146"/>
      <c r="G903" s="320">
        <f t="shared" si="219"/>
        <v>-2960</v>
      </c>
      <c r="H903" s="321">
        <f>H904+H912</f>
        <v>-2960</v>
      </c>
      <c r="I903" s="321">
        <f>I904+I912</f>
        <v>0</v>
      </c>
      <c r="J903" s="321">
        <f>J904+J912</f>
        <v>0</v>
      </c>
      <c r="K903" s="321">
        <f>K904+K912</f>
        <v>0</v>
      </c>
    </row>
    <row r="904" spans="1:20" s="222" customFormat="1" ht="25.5" customHeight="1">
      <c r="A904" s="240"/>
      <c r="B904" s="116" t="s">
        <v>538</v>
      </c>
      <c r="C904" s="146" t="s">
        <v>23</v>
      </c>
      <c r="D904" s="146" t="s">
        <v>14</v>
      </c>
      <c r="E904" s="146" t="s">
        <v>581</v>
      </c>
      <c r="F904" s="146"/>
      <c r="G904" s="320">
        <f t="shared" si="219"/>
        <v>-2960</v>
      </c>
      <c r="H904" s="321">
        <f>H905+H907+H910</f>
        <v>-2960</v>
      </c>
      <c r="I904" s="321">
        <f>I905+I907+I910</f>
        <v>0</v>
      </c>
      <c r="J904" s="321">
        <f>J905+J907+J910</f>
        <v>0</v>
      </c>
      <c r="K904" s="321">
        <f>K905+K907+K910</f>
        <v>0</v>
      </c>
    </row>
    <row r="905" spans="1:20" s="222" customFormat="1" ht="56.25" customHeight="1">
      <c r="A905" s="223"/>
      <c r="B905" s="108" t="s">
        <v>86</v>
      </c>
      <c r="C905" s="146" t="s">
        <v>23</v>
      </c>
      <c r="D905" s="146" t="s">
        <v>14</v>
      </c>
      <c r="E905" s="146" t="s">
        <v>581</v>
      </c>
      <c r="F905" s="146" t="s">
        <v>57</v>
      </c>
      <c r="G905" s="320">
        <f t="shared" si="219"/>
        <v>-2960</v>
      </c>
      <c r="H905" s="321">
        <f>H906</f>
        <v>-2960</v>
      </c>
      <c r="I905" s="321">
        <f>I906</f>
        <v>0</v>
      </c>
      <c r="J905" s="321">
        <f>J906</f>
        <v>0</v>
      </c>
      <c r="K905" s="321">
        <f>K906</f>
        <v>0</v>
      </c>
      <c r="L905" s="241"/>
    </row>
    <row r="906" spans="1:20" s="222" customFormat="1" ht="38.25" customHeight="1">
      <c r="A906" s="223"/>
      <c r="B906" s="116" t="s">
        <v>111</v>
      </c>
      <c r="C906" s="146" t="s">
        <v>23</v>
      </c>
      <c r="D906" s="146" t="s">
        <v>14</v>
      </c>
      <c r="E906" s="146" t="s">
        <v>581</v>
      </c>
      <c r="F906" s="146" t="s">
        <v>59</v>
      </c>
      <c r="G906" s="320">
        <f t="shared" si="219"/>
        <v>-2960</v>
      </c>
      <c r="H906" s="321">
        <f>'приложение 8.5.'!I1039</f>
        <v>-2960</v>
      </c>
      <c r="I906" s="321">
        <f>'приложение 8.5.'!J1039</f>
        <v>0</v>
      </c>
      <c r="J906" s="321">
        <f>'приложение 8.5.'!K1039</f>
        <v>0</v>
      </c>
      <c r="K906" s="321">
        <f>'приложение 8.5.'!L1039</f>
        <v>0</v>
      </c>
      <c r="L906" s="241"/>
    </row>
    <row r="907" spans="1:20" s="222" customFormat="1" ht="38.25" hidden="1" customHeight="1">
      <c r="A907" s="240"/>
      <c r="B907" s="217" t="s">
        <v>343</v>
      </c>
      <c r="C907" s="146" t="s">
        <v>23</v>
      </c>
      <c r="D907" s="146" t="s">
        <v>14</v>
      </c>
      <c r="E907" s="146" t="s">
        <v>581</v>
      </c>
      <c r="F907" s="242">
        <v>400</v>
      </c>
      <c r="G907" s="320">
        <f t="shared" ref="G907:G919" si="220">SUM(H907:K907)</f>
        <v>0</v>
      </c>
      <c r="H907" s="321">
        <f>H908+H909</f>
        <v>0</v>
      </c>
      <c r="I907" s="321">
        <f>I908+I909</f>
        <v>0</v>
      </c>
      <c r="J907" s="321">
        <f>J908+J909</f>
        <v>0</v>
      </c>
      <c r="K907" s="321">
        <f>K908+K909</f>
        <v>0</v>
      </c>
    </row>
    <row r="908" spans="1:20" ht="12.75" hidden="1" customHeight="1">
      <c r="A908" s="226"/>
      <c r="B908" s="217" t="s">
        <v>35</v>
      </c>
      <c r="C908" s="146" t="s">
        <v>23</v>
      </c>
      <c r="D908" s="146" t="s">
        <v>14</v>
      </c>
      <c r="E908" s="146" t="s">
        <v>581</v>
      </c>
      <c r="F908" s="146" t="s">
        <v>78</v>
      </c>
      <c r="G908" s="320">
        <f>H908+I908+J908+K908</f>
        <v>0</v>
      </c>
      <c r="H908" s="321">
        <f>'приложение 8.5.'!I1043</f>
        <v>0</v>
      </c>
      <c r="I908" s="321">
        <f>'приложение 8.5.'!J1043</f>
        <v>0</v>
      </c>
      <c r="J908" s="321">
        <f>'приложение 8.5.'!K1043</f>
        <v>0</v>
      </c>
      <c r="K908" s="321">
        <f>'приложение 8.5.'!L1043</f>
        <v>0</v>
      </c>
      <c r="L908" s="222"/>
    </row>
    <row r="909" spans="1:20" ht="140.25" hidden="1" customHeight="1">
      <c r="A909" s="240"/>
      <c r="B909" s="217" t="s">
        <v>582</v>
      </c>
      <c r="C909" s="146" t="s">
        <v>23</v>
      </c>
      <c r="D909" s="146" t="s">
        <v>14</v>
      </c>
      <c r="E909" s="146" t="s">
        <v>581</v>
      </c>
      <c r="F909" s="242">
        <v>460</v>
      </c>
      <c r="G909" s="320">
        <f t="shared" si="220"/>
        <v>0</v>
      </c>
      <c r="H909" s="321">
        <f>'приложение 8.5.'!I1045</f>
        <v>0</v>
      </c>
      <c r="I909" s="321">
        <f>'приложение 8.5.'!J1045</f>
        <v>0</v>
      </c>
      <c r="J909" s="321">
        <f>'приложение 8.5.'!K1045</f>
        <v>0</v>
      </c>
      <c r="K909" s="321">
        <f>'приложение 8.5.'!L1045</f>
        <v>0</v>
      </c>
      <c r="L909" s="222"/>
    </row>
    <row r="910" spans="1:20" s="25" customFormat="1" ht="51" hidden="1" customHeight="1">
      <c r="A910" s="220"/>
      <c r="B910" s="217" t="s">
        <v>223</v>
      </c>
      <c r="C910" s="146" t="s">
        <v>23</v>
      </c>
      <c r="D910" s="146" t="s">
        <v>14</v>
      </c>
      <c r="E910" s="146" t="s">
        <v>581</v>
      </c>
      <c r="F910" s="146" t="s">
        <v>49</v>
      </c>
      <c r="G910" s="320">
        <f>SUM(H910:K910)</f>
        <v>0</v>
      </c>
      <c r="H910" s="321">
        <f>H911</f>
        <v>0</v>
      </c>
      <c r="I910" s="321">
        <f>I911</f>
        <v>0</v>
      </c>
      <c r="J910" s="321">
        <f>J911</f>
        <v>0</v>
      </c>
      <c r="K910" s="321">
        <f>K911</f>
        <v>0</v>
      </c>
      <c r="M910" s="309"/>
      <c r="N910" s="309"/>
      <c r="O910" s="309"/>
      <c r="P910" s="309"/>
      <c r="Q910" s="309"/>
      <c r="R910" s="309"/>
      <c r="S910" s="309"/>
      <c r="T910" s="309"/>
    </row>
    <row r="911" spans="1:20" s="222" customFormat="1" ht="12.75" hidden="1" customHeight="1">
      <c r="A911" s="220"/>
      <c r="B911" s="217" t="s">
        <v>66</v>
      </c>
      <c r="C911" s="146" t="s">
        <v>23</v>
      </c>
      <c r="D911" s="146" t="s">
        <v>14</v>
      </c>
      <c r="E911" s="146" t="s">
        <v>581</v>
      </c>
      <c r="F911" s="146" t="s">
        <v>64</v>
      </c>
      <c r="G911" s="320">
        <f>SUM(H911:K911)</f>
        <v>0</v>
      </c>
      <c r="H911" s="321">
        <f>'приложение 8.5.'!I1048</f>
        <v>0</v>
      </c>
      <c r="I911" s="321">
        <f>'приложение 8.5.'!J1048</f>
        <v>0</v>
      </c>
      <c r="J911" s="321">
        <f>'приложение 8.5.'!K1048</f>
        <v>0</v>
      </c>
      <c r="K911" s="321">
        <f>'приложение 8.5.'!L1048</f>
        <v>0</v>
      </c>
    </row>
    <row r="912" spans="1:20" s="222" customFormat="1" ht="63.75" hidden="1" customHeight="1">
      <c r="A912" s="220"/>
      <c r="B912" s="217" t="s">
        <v>587</v>
      </c>
      <c r="C912" s="146" t="s">
        <v>23</v>
      </c>
      <c r="D912" s="146" t="s">
        <v>14</v>
      </c>
      <c r="E912" s="146" t="s">
        <v>671</v>
      </c>
      <c r="F912" s="243"/>
      <c r="G912" s="320">
        <f>SUM(H912:K912)</f>
        <v>0</v>
      </c>
      <c r="H912" s="321">
        <f t="shared" ref="H912:K913" si="221">H913</f>
        <v>0</v>
      </c>
      <c r="I912" s="321">
        <f t="shared" si="221"/>
        <v>0</v>
      </c>
      <c r="J912" s="321">
        <f t="shared" si="221"/>
        <v>0</v>
      </c>
      <c r="K912" s="321">
        <f t="shared" si="221"/>
        <v>0</v>
      </c>
    </row>
    <row r="913" spans="1:20" s="25" customFormat="1" ht="51" hidden="1" customHeight="1">
      <c r="A913" s="220"/>
      <c r="B913" s="217" t="s">
        <v>223</v>
      </c>
      <c r="C913" s="146" t="s">
        <v>23</v>
      </c>
      <c r="D913" s="146" t="s">
        <v>14</v>
      </c>
      <c r="E913" s="146" t="s">
        <v>671</v>
      </c>
      <c r="F913" s="146" t="s">
        <v>49</v>
      </c>
      <c r="G913" s="320">
        <f>SUM(H913:K913)</f>
        <v>0</v>
      </c>
      <c r="H913" s="321">
        <f t="shared" si="221"/>
        <v>0</v>
      </c>
      <c r="I913" s="321">
        <f t="shared" si="221"/>
        <v>0</v>
      </c>
      <c r="J913" s="321">
        <f t="shared" si="221"/>
        <v>0</v>
      </c>
      <c r="K913" s="321">
        <f t="shared" si="221"/>
        <v>0</v>
      </c>
      <c r="M913" s="309"/>
      <c r="N913" s="309"/>
      <c r="O913" s="309"/>
      <c r="P913" s="309"/>
      <c r="Q913" s="309"/>
      <c r="R913" s="309"/>
      <c r="S913" s="309"/>
      <c r="T913" s="309"/>
    </row>
    <row r="914" spans="1:20" s="222" customFormat="1" ht="12.75" hidden="1" customHeight="1">
      <c r="A914" s="220"/>
      <c r="B914" s="217" t="s">
        <v>66</v>
      </c>
      <c r="C914" s="146" t="s">
        <v>23</v>
      </c>
      <c r="D914" s="146" t="s">
        <v>14</v>
      </c>
      <c r="E914" s="146" t="s">
        <v>671</v>
      </c>
      <c r="F914" s="146" t="s">
        <v>64</v>
      </c>
      <c r="G914" s="320">
        <f>SUM(H914:K914)</f>
        <v>0</v>
      </c>
      <c r="H914" s="321">
        <f>'приложение 8.5.'!I1052</f>
        <v>0</v>
      </c>
      <c r="I914" s="321">
        <f>'приложение 8.5.'!J1052</f>
        <v>0</v>
      </c>
      <c r="J914" s="321">
        <f>'приложение 8.5.'!K1052</f>
        <v>0</v>
      </c>
      <c r="K914" s="321">
        <f>'приложение 8.5.'!L1052</f>
        <v>0</v>
      </c>
    </row>
    <row r="915" spans="1:20" ht="63.75" hidden="1" customHeight="1">
      <c r="A915" s="240"/>
      <c r="B915" s="212" t="s">
        <v>157</v>
      </c>
      <c r="C915" s="146" t="s">
        <v>23</v>
      </c>
      <c r="D915" s="146" t="s">
        <v>14</v>
      </c>
      <c r="E915" s="146" t="s">
        <v>224</v>
      </c>
      <c r="F915" s="243"/>
      <c r="G915" s="320">
        <f t="shared" si="220"/>
        <v>0</v>
      </c>
      <c r="H915" s="321">
        <f t="shared" ref="H915:K916" si="222">H916</f>
        <v>0</v>
      </c>
      <c r="I915" s="321">
        <f t="shared" si="222"/>
        <v>0</v>
      </c>
      <c r="J915" s="321">
        <f t="shared" si="222"/>
        <v>0</v>
      </c>
      <c r="K915" s="321">
        <f t="shared" si="222"/>
        <v>0</v>
      </c>
      <c r="L915" s="222"/>
    </row>
    <row r="916" spans="1:20" ht="63.75" hidden="1" customHeight="1">
      <c r="A916" s="240"/>
      <c r="B916" s="217" t="s">
        <v>587</v>
      </c>
      <c r="C916" s="146" t="s">
        <v>23</v>
      </c>
      <c r="D916" s="146" t="s">
        <v>14</v>
      </c>
      <c r="E916" s="146" t="s">
        <v>589</v>
      </c>
      <c r="F916" s="243"/>
      <c r="G916" s="320">
        <f t="shared" si="220"/>
        <v>0</v>
      </c>
      <c r="H916" s="321">
        <f t="shared" si="222"/>
        <v>0</v>
      </c>
      <c r="I916" s="321">
        <f t="shared" si="222"/>
        <v>0</v>
      </c>
      <c r="J916" s="321">
        <f t="shared" si="222"/>
        <v>0</v>
      </c>
      <c r="K916" s="321">
        <f t="shared" si="222"/>
        <v>0</v>
      </c>
      <c r="L916" s="222"/>
    </row>
    <row r="917" spans="1:20" ht="51" hidden="1" customHeight="1">
      <c r="A917" s="220"/>
      <c r="B917" s="217" t="s">
        <v>223</v>
      </c>
      <c r="C917" s="146" t="s">
        <v>23</v>
      </c>
      <c r="D917" s="146" t="s">
        <v>14</v>
      </c>
      <c r="E917" s="146" t="s">
        <v>589</v>
      </c>
      <c r="F917" s="146" t="s">
        <v>49</v>
      </c>
      <c r="G917" s="320">
        <f t="shared" si="220"/>
        <v>0</v>
      </c>
      <c r="H917" s="321">
        <f>H918</f>
        <v>0</v>
      </c>
      <c r="I917" s="321">
        <f>I918</f>
        <v>0</v>
      </c>
      <c r="J917" s="321">
        <f>J918</f>
        <v>0</v>
      </c>
      <c r="K917" s="321">
        <f>K918</f>
        <v>0</v>
      </c>
      <c r="L917" s="222"/>
    </row>
    <row r="918" spans="1:20" ht="51" hidden="1" customHeight="1">
      <c r="A918" s="240"/>
      <c r="B918" s="217" t="s">
        <v>226</v>
      </c>
      <c r="C918" s="146" t="s">
        <v>23</v>
      </c>
      <c r="D918" s="146" t="s">
        <v>14</v>
      </c>
      <c r="E918" s="146" t="s">
        <v>589</v>
      </c>
      <c r="F918" s="146" t="s">
        <v>227</v>
      </c>
      <c r="G918" s="320">
        <f t="shared" si="220"/>
        <v>0</v>
      </c>
      <c r="H918" s="321">
        <f>'приложение 8.5.'!I1057</f>
        <v>0</v>
      </c>
      <c r="I918" s="321">
        <f>'приложение 8.5.'!J1057</f>
        <v>0</v>
      </c>
      <c r="J918" s="321">
        <f>'приложение 8.5.'!K1057</f>
        <v>0</v>
      </c>
      <c r="K918" s="321">
        <f>'приложение 8.5.'!L1057</f>
        <v>0</v>
      </c>
      <c r="L918" s="222"/>
    </row>
    <row r="919" spans="1:20" s="150" customFormat="1" ht="25.5" hidden="1" customHeight="1">
      <c r="A919" s="216"/>
      <c r="B919" s="208" t="s">
        <v>440</v>
      </c>
      <c r="C919" s="209" t="s">
        <v>23</v>
      </c>
      <c r="D919" s="209" t="s">
        <v>18</v>
      </c>
      <c r="E919" s="209"/>
      <c r="F919" s="209"/>
      <c r="G919" s="318">
        <f t="shared" si="220"/>
        <v>0</v>
      </c>
      <c r="H919" s="318">
        <f t="shared" ref="H919:K923" si="223">H920</f>
        <v>0</v>
      </c>
      <c r="I919" s="318">
        <f t="shared" si="223"/>
        <v>0</v>
      </c>
      <c r="J919" s="318">
        <f t="shared" si="223"/>
        <v>0</v>
      </c>
      <c r="K919" s="318">
        <f t="shared" si="223"/>
        <v>0</v>
      </c>
      <c r="L919" s="154"/>
    </row>
    <row r="920" spans="1:20" s="150" customFormat="1" ht="51" hidden="1" customHeight="1">
      <c r="A920" s="155"/>
      <c r="B920" s="108" t="s">
        <v>98</v>
      </c>
      <c r="C920" s="109" t="s">
        <v>23</v>
      </c>
      <c r="D920" s="109" t="s">
        <v>18</v>
      </c>
      <c r="E920" s="109" t="s">
        <v>249</v>
      </c>
      <c r="F920" s="109"/>
      <c r="G920" s="315">
        <f>H920+I920+J920+K920</f>
        <v>0</v>
      </c>
      <c r="H920" s="316">
        <f t="shared" si="223"/>
        <v>0</v>
      </c>
      <c r="I920" s="316">
        <f t="shared" si="223"/>
        <v>0</v>
      </c>
      <c r="J920" s="316">
        <f t="shared" si="223"/>
        <v>0</v>
      </c>
      <c r="K920" s="316">
        <f t="shared" si="223"/>
        <v>0</v>
      </c>
      <c r="L920" s="154"/>
    </row>
    <row r="921" spans="1:20" s="150" customFormat="1" ht="38.25" hidden="1" customHeight="1">
      <c r="A921" s="155"/>
      <c r="B921" s="108" t="s">
        <v>250</v>
      </c>
      <c r="C921" s="109" t="s">
        <v>23</v>
      </c>
      <c r="D921" s="109" t="s">
        <v>18</v>
      </c>
      <c r="E921" s="109" t="s">
        <v>251</v>
      </c>
      <c r="F921" s="109"/>
      <c r="G921" s="315">
        <f>SUM(H921:K921)</f>
        <v>0</v>
      </c>
      <c r="H921" s="316">
        <f t="shared" si="223"/>
        <v>0</v>
      </c>
      <c r="I921" s="316">
        <f t="shared" si="223"/>
        <v>0</v>
      </c>
      <c r="J921" s="316">
        <f t="shared" si="223"/>
        <v>0</v>
      </c>
      <c r="K921" s="316">
        <f t="shared" si="223"/>
        <v>0</v>
      </c>
      <c r="L921" s="154"/>
    </row>
    <row r="922" spans="1:20" s="150" customFormat="1" ht="178.5" hidden="1" customHeight="1">
      <c r="A922" s="155"/>
      <c r="B922" s="108" t="s">
        <v>497</v>
      </c>
      <c r="C922" s="109" t="s">
        <v>23</v>
      </c>
      <c r="D922" s="109" t="s">
        <v>18</v>
      </c>
      <c r="E922" s="109" t="s">
        <v>441</v>
      </c>
      <c r="F922" s="109"/>
      <c r="G922" s="315">
        <f>SUM(H922:K922)</f>
        <v>0</v>
      </c>
      <c r="H922" s="316">
        <f t="shared" si="223"/>
        <v>0</v>
      </c>
      <c r="I922" s="316">
        <f t="shared" si="223"/>
        <v>0</v>
      </c>
      <c r="J922" s="316">
        <f t="shared" si="223"/>
        <v>0</v>
      </c>
      <c r="K922" s="316">
        <f t="shared" si="223"/>
        <v>0</v>
      </c>
      <c r="L922" s="154"/>
    </row>
    <row r="923" spans="1:20" s="150" customFormat="1" ht="38.25" hidden="1" customHeight="1">
      <c r="A923" s="155"/>
      <c r="B923" s="108" t="s">
        <v>86</v>
      </c>
      <c r="C923" s="109" t="s">
        <v>23</v>
      </c>
      <c r="D923" s="109" t="s">
        <v>18</v>
      </c>
      <c r="E923" s="109" t="s">
        <v>441</v>
      </c>
      <c r="F923" s="109" t="s">
        <v>57</v>
      </c>
      <c r="G923" s="315">
        <f>H923+I923+J923+K923</f>
        <v>0</v>
      </c>
      <c r="H923" s="316">
        <f t="shared" si="223"/>
        <v>0</v>
      </c>
      <c r="I923" s="316">
        <f t="shared" si="223"/>
        <v>0</v>
      </c>
      <c r="J923" s="316">
        <f t="shared" si="223"/>
        <v>0</v>
      </c>
      <c r="K923" s="316">
        <f t="shared" si="223"/>
        <v>0</v>
      </c>
      <c r="L923" s="154"/>
    </row>
    <row r="924" spans="1:20" s="222" customFormat="1" ht="38.25" hidden="1" customHeight="1">
      <c r="A924" s="155"/>
      <c r="B924" s="108" t="s">
        <v>111</v>
      </c>
      <c r="C924" s="109" t="s">
        <v>23</v>
      </c>
      <c r="D924" s="109" t="s">
        <v>18</v>
      </c>
      <c r="E924" s="109" t="s">
        <v>441</v>
      </c>
      <c r="F924" s="109" t="s">
        <v>59</v>
      </c>
      <c r="G924" s="315">
        <f>H924+I924+J924+K924</f>
        <v>0</v>
      </c>
      <c r="H924" s="316">
        <f>'приложение 8.5.'!I1063</f>
        <v>0</v>
      </c>
      <c r="I924" s="316">
        <f>'приложение 8.5.'!J1063</f>
        <v>0</v>
      </c>
      <c r="J924" s="316">
        <f>'приложение 8.5.'!K1063</f>
        <v>0</v>
      </c>
      <c r="K924" s="316">
        <f>'приложение 8.5.'!L1063</f>
        <v>0</v>
      </c>
      <c r="L924" s="154"/>
    </row>
    <row r="925" spans="1:20" s="222" customFormat="1" ht="12.75" customHeight="1">
      <c r="A925" s="199"/>
      <c r="B925" s="138" t="s">
        <v>597</v>
      </c>
      <c r="C925" s="140" t="s">
        <v>21</v>
      </c>
      <c r="D925" s="140"/>
      <c r="E925" s="140"/>
      <c r="F925" s="140"/>
      <c r="G925" s="167">
        <f>SUM(H925:K925)</f>
        <v>-2174.4</v>
      </c>
      <c r="H925" s="167">
        <f t="shared" ref="H925:K932" si="224">H926</f>
        <v>-2174.4</v>
      </c>
      <c r="I925" s="167">
        <f t="shared" si="224"/>
        <v>0</v>
      </c>
      <c r="J925" s="167">
        <f t="shared" si="224"/>
        <v>0</v>
      </c>
      <c r="K925" s="167">
        <f t="shared" si="224"/>
        <v>0</v>
      </c>
      <c r="L925" s="150"/>
    </row>
    <row r="926" spans="1:20" ht="25.5" customHeight="1">
      <c r="A926" s="148"/>
      <c r="B926" s="217" t="s">
        <v>598</v>
      </c>
      <c r="C926" s="117" t="s">
        <v>21</v>
      </c>
      <c r="D926" s="117" t="s">
        <v>21</v>
      </c>
      <c r="E926" s="117"/>
      <c r="F926" s="117"/>
      <c r="G926" s="167">
        <f>SUM(H926:K926)</f>
        <v>-2174.4</v>
      </c>
      <c r="H926" s="168">
        <f t="shared" si="224"/>
        <v>-2174.4</v>
      </c>
      <c r="I926" s="168">
        <f t="shared" si="224"/>
        <v>0</v>
      </c>
      <c r="J926" s="168">
        <f t="shared" si="224"/>
        <v>0</v>
      </c>
      <c r="K926" s="168">
        <f t="shared" si="224"/>
        <v>0</v>
      </c>
      <c r="L926" s="150"/>
    </row>
    <row r="927" spans="1:20" ht="63.75" customHeight="1">
      <c r="A927" s="148"/>
      <c r="B927" s="217" t="s">
        <v>599</v>
      </c>
      <c r="C927" s="117" t="s">
        <v>21</v>
      </c>
      <c r="D927" s="117" t="s">
        <v>21</v>
      </c>
      <c r="E927" s="244" t="s">
        <v>602</v>
      </c>
      <c r="F927" s="117"/>
      <c r="G927" s="167">
        <f>SUM(H927:K927)</f>
        <v>-2174.4</v>
      </c>
      <c r="H927" s="168">
        <f t="shared" si="224"/>
        <v>-2174.4</v>
      </c>
      <c r="I927" s="168">
        <f t="shared" si="224"/>
        <v>0</v>
      </c>
      <c r="J927" s="168">
        <f t="shared" si="224"/>
        <v>0</v>
      </c>
      <c r="K927" s="168">
        <f t="shared" si="224"/>
        <v>0</v>
      </c>
      <c r="L927" s="150"/>
    </row>
    <row r="928" spans="1:20" ht="38.25" customHeight="1">
      <c r="A928" s="148"/>
      <c r="B928" s="217" t="s">
        <v>600</v>
      </c>
      <c r="C928" s="117" t="s">
        <v>21</v>
      </c>
      <c r="D928" s="117" t="s">
        <v>21</v>
      </c>
      <c r="E928" s="244" t="s">
        <v>603</v>
      </c>
      <c r="F928" s="117"/>
      <c r="G928" s="167">
        <f>SUM(H928:K928)</f>
        <v>-2174.4</v>
      </c>
      <c r="H928" s="168">
        <f>H929+H934+H937</f>
        <v>-2174.4</v>
      </c>
      <c r="I928" s="168">
        <f>I929+I934+I937</f>
        <v>0</v>
      </c>
      <c r="J928" s="168">
        <f>J929+J934+J937</f>
        <v>0</v>
      </c>
      <c r="K928" s="168">
        <f>K929+K934+K937</f>
        <v>0</v>
      </c>
      <c r="L928" s="150"/>
    </row>
    <row r="929" spans="1:20" ht="25.5" customHeight="1">
      <c r="A929" s="148"/>
      <c r="B929" s="217" t="s">
        <v>601</v>
      </c>
      <c r="C929" s="117" t="s">
        <v>21</v>
      </c>
      <c r="D929" s="117" t="s">
        <v>21</v>
      </c>
      <c r="E929" s="244" t="s">
        <v>604</v>
      </c>
      <c r="F929" s="117"/>
      <c r="G929" s="167">
        <f>SUM(H929:K929)</f>
        <v>-2174.4</v>
      </c>
      <c r="H929" s="168">
        <f>H930+H932</f>
        <v>-2174.4</v>
      </c>
      <c r="I929" s="168">
        <f>I930+I932</f>
        <v>0</v>
      </c>
      <c r="J929" s="168">
        <f>J930+J932</f>
        <v>0</v>
      </c>
      <c r="K929" s="168">
        <f>K930+K932</f>
        <v>0</v>
      </c>
      <c r="L929" s="150"/>
    </row>
    <row r="930" spans="1:20" s="231" customFormat="1" ht="38.25" customHeight="1">
      <c r="A930" s="148"/>
      <c r="B930" s="116" t="s">
        <v>86</v>
      </c>
      <c r="C930" s="117" t="s">
        <v>21</v>
      </c>
      <c r="D930" s="117" t="s">
        <v>21</v>
      </c>
      <c r="E930" s="279" t="s">
        <v>604</v>
      </c>
      <c r="F930" s="117" t="s">
        <v>57</v>
      </c>
      <c r="G930" s="167">
        <f>H930+I930+J930+K930</f>
        <v>4.9000000000000004</v>
      </c>
      <c r="H930" s="168">
        <f>H931</f>
        <v>4.9000000000000004</v>
      </c>
      <c r="I930" s="168">
        <f>I931</f>
        <v>0</v>
      </c>
      <c r="J930" s="168">
        <f>J931</f>
        <v>0</v>
      </c>
      <c r="K930" s="168">
        <f>K931</f>
        <v>0</v>
      </c>
    </row>
    <row r="931" spans="1:20" s="231" customFormat="1" ht="38.25" customHeight="1">
      <c r="A931" s="148"/>
      <c r="B931" s="116" t="s">
        <v>111</v>
      </c>
      <c r="C931" s="117" t="s">
        <v>21</v>
      </c>
      <c r="D931" s="117" t="s">
        <v>21</v>
      </c>
      <c r="E931" s="279" t="s">
        <v>604</v>
      </c>
      <c r="F931" s="117" t="s">
        <v>59</v>
      </c>
      <c r="G931" s="167">
        <f>H931+I931+J931+K931</f>
        <v>4.9000000000000004</v>
      </c>
      <c r="H931" s="168">
        <f>'приложение 8.5.'!I1071</f>
        <v>4.9000000000000004</v>
      </c>
      <c r="I931" s="168">
        <f>'приложение 8.5.'!J1071</f>
        <v>0</v>
      </c>
      <c r="J931" s="168">
        <f>'приложение 8.5.'!K1071</f>
        <v>0</v>
      </c>
      <c r="K931" s="168">
        <f>'приложение 8.5.'!L1071</f>
        <v>0</v>
      </c>
    </row>
    <row r="932" spans="1:20" ht="38.25" customHeight="1">
      <c r="A932" s="226"/>
      <c r="B932" s="217" t="s">
        <v>343</v>
      </c>
      <c r="C932" s="117" t="s">
        <v>21</v>
      </c>
      <c r="D932" s="117" t="s">
        <v>21</v>
      </c>
      <c r="E932" s="244" t="s">
        <v>604</v>
      </c>
      <c r="F932" s="146" t="s">
        <v>77</v>
      </c>
      <c r="G932" s="320">
        <f>H932+I932+J932+K932</f>
        <v>-2179.3000000000002</v>
      </c>
      <c r="H932" s="321">
        <f t="shared" si="224"/>
        <v>-2179.3000000000002</v>
      </c>
      <c r="I932" s="321">
        <f t="shared" si="224"/>
        <v>0</v>
      </c>
      <c r="J932" s="321">
        <f t="shared" si="224"/>
        <v>0</v>
      </c>
      <c r="K932" s="321">
        <f t="shared" si="224"/>
        <v>0</v>
      </c>
      <c r="L932" s="222"/>
    </row>
    <row r="933" spans="1:20" ht="12.75" customHeight="1">
      <c r="A933" s="226"/>
      <c r="B933" s="217" t="s">
        <v>35</v>
      </c>
      <c r="C933" s="117" t="s">
        <v>21</v>
      </c>
      <c r="D933" s="117" t="s">
        <v>21</v>
      </c>
      <c r="E933" s="244" t="s">
        <v>604</v>
      </c>
      <c r="F933" s="146" t="s">
        <v>78</v>
      </c>
      <c r="G933" s="320">
        <f>H933+I933+J933+K933</f>
        <v>-2179.3000000000002</v>
      </c>
      <c r="H933" s="321">
        <f>'приложение 8.5.'!I1074</f>
        <v>-2179.3000000000002</v>
      </c>
      <c r="I933" s="321">
        <f>'приложение 8.5.'!J1074</f>
        <v>0</v>
      </c>
      <c r="J933" s="321">
        <f>'приложение 8.5.'!K1074</f>
        <v>0</v>
      </c>
      <c r="K933" s="321">
        <f>'приложение 8.5.'!L1074</f>
        <v>0</v>
      </c>
      <c r="L933" s="222"/>
    </row>
    <row r="934" spans="1:20" s="25" customFormat="1" ht="114.75" hidden="1" customHeight="1">
      <c r="A934" s="9"/>
      <c r="B934" s="13" t="s">
        <v>635</v>
      </c>
      <c r="C934" s="3" t="s">
        <v>21</v>
      </c>
      <c r="D934" s="3" t="s">
        <v>21</v>
      </c>
      <c r="E934" s="14" t="s">
        <v>636</v>
      </c>
      <c r="F934" s="3"/>
      <c r="G934" s="166">
        <f>SUM(H934:K934)</f>
        <v>0</v>
      </c>
      <c r="H934" s="308">
        <f t="shared" ref="H934:K935" si="225">H935</f>
        <v>0</v>
      </c>
      <c r="I934" s="308">
        <f t="shared" si="225"/>
        <v>0</v>
      </c>
      <c r="J934" s="308">
        <f t="shared" si="225"/>
        <v>0</v>
      </c>
      <c r="K934" s="308">
        <f t="shared" si="225"/>
        <v>0</v>
      </c>
      <c r="M934" s="309"/>
      <c r="N934" s="309"/>
      <c r="O934" s="309"/>
      <c r="P934" s="309"/>
      <c r="Q934" s="309"/>
      <c r="R934" s="309"/>
      <c r="S934" s="309"/>
      <c r="T934" s="309"/>
    </row>
    <row r="935" spans="1:20" s="29" customFormat="1" ht="38.25" hidden="1" customHeight="1">
      <c r="A935" s="69"/>
      <c r="B935" s="13" t="s">
        <v>343</v>
      </c>
      <c r="C935" s="3" t="s">
        <v>21</v>
      </c>
      <c r="D935" s="3" t="s">
        <v>21</v>
      </c>
      <c r="E935" s="14" t="s">
        <v>636</v>
      </c>
      <c r="F935" s="15" t="s">
        <v>77</v>
      </c>
      <c r="G935" s="159">
        <f>H935+I935+J935+K935</f>
        <v>0</v>
      </c>
      <c r="H935" s="160">
        <f t="shared" si="225"/>
        <v>0</v>
      </c>
      <c r="I935" s="160">
        <f t="shared" si="225"/>
        <v>0</v>
      </c>
      <c r="J935" s="160">
        <f t="shared" si="225"/>
        <v>0</v>
      </c>
      <c r="K935" s="160">
        <f t="shared" si="225"/>
        <v>0</v>
      </c>
      <c r="M935" s="310"/>
      <c r="N935" s="310"/>
      <c r="O935" s="310"/>
      <c r="P935" s="310"/>
      <c r="Q935" s="310"/>
      <c r="R935" s="310"/>
      <c r="S935" s="310"/>
      <c r="T935" s="310"/>
    </row>
    <row r="936" spans="1:20" s="29" customFormat="1" ht="12.75" hidden="1" customHeight="1">
      <c r="A936" s="69"/>
      <c r="B936" s="13" t="s">
        <v>35</v>
      </c>
      <c r="C936" s="3" t="s">
        <v>21</v>
      </c>
      <c r="D936" s="3" t="s">
        <v>21</v>
      </c>
      <c r="E936" s="14" t="s">
        <v>636</v>
      </c>
      <c r="F936" s="15" t="s">
        <v>78</v>
      </c>
      <c r="G936" s="159">
        <f>H936+I936+J936+K936</f>
        <v>0</v>
      </c>
      <c r="H936" s="160">
        <f>'приложение 8.5.'!I1078</f>
        <v>0</v>
      </c>
      <c r="I936" s="160">
        <f>'приложение 8.5.'!J1078</f>
        <v>0</v>
      </c>
      <c r="J936" s="160">
        <f>'приложение 8.5.'!K1078</f>
        <v>0</v>
      </c>
      <c r="K936" s="160">
        <f>'приложение 8.5.'!L1078</f>
        <v>0</v>
      </c>
      <c r="M936" s="310"/>
      <c r="N936" s="310"/>
      <c r="O936" s="310"/>
      <c r="P936" s="310"/>
      <c r="Q936" s="310"/>
      <c r="R936" s="310"/>
      <c r="S936" s="310"/>
      <c r="T936" s="310"/>
    </row>
    <row r="937" spans="1:20" s="25" customFormat="1" ht="127.5" hidden="1" customHeight="1">
      <c r="A937" s="9"/>
      <c r="B937" s="13" t="s">
        <v>637</v>
      </c>
      <c r="C937" s="3" t="s">
        <v>21</v>
      </c>
      <c r="D937" s="3" t="s">
        <v>21</v>
      </c>
      <c r="E937" s="14" t="s">
        <v>638</v>
      </c>
      <c r="F937" s="3"/>
      <c r="G937" s="166">
        <f>SUM(H937:K937)</f>
        <v>0</v>
      </c>
      <c r="H937" s="308">
        <f t="shared" ref="H937:K938" si="226">H938</f>
        <v>0</v>
      </c>
      <c r="I937" s="308">
        <f t="shared" si="226"/>
        <v>0</v>
      </c>
      <c r="J937" s="308">
        <f t="shared" si="226"/>
        <v>0</v>
      </c>
      <c r="K937" s="308">
        <f t="shared" si="226"/>
        <v>0</v>
      </c>
      <c r="M937" s="309"/>
      <c r="N937" s="309"/>
      <c r="O937" s="309"/>
      <c r="P937" s="309"/>
      <c r="Q937" s="309"/>
      <c r="R937" s="309"/>
      <c r="S937" s="309"/>
      <c r="T937" s="309"/>
    </row>
    <row r="938" spans="1:20" s="29" customFormat="1" ht="38.25" hidden="1" customHeight="1">
      <c r="A938" s="69"/>
      <c r="B938" s="13" t="s">
        <v>343</v>
      </c>
      <c r="C938" s="3" t="s">
        <v>21</v>
      </c>
      <c r="D938" s="3" t="s">
        <v>21</v>
      </c>
      <c r="E938" s="14" t="s">
        <v>638</v>
      </c>
      <c r="F938" s="15" t="s">
        <v>77</v>
      </c>
      <c r="G938" s="159">
        <f>H938+I938+J938+K938</f>
        <v>0</v>
      </c>
      <c r="H938" s="160">
        <f t="shared" si="226"/>
        <v>0</v>
      </c>
      <c r="I938" s="160">
        <f t="shared" si="226"/>
        <v>0</v>
      </c>
      <c r="J938" s="160">
        <f t="shared" si="226"/>
        <v>0</v>
      </c>
      <c r="K938" s="160">
        <f t="shared" si="226"/>
        <v>0</v>
      </c>
      <c r="M938" s="310"/>
      <c r="N938" s="310"/>
      <c r="O938" s="310"/>
      <c r="P938" s="310"/>
      <c r="Q938" s="310"/>
      <c r="R938" s="310"/>
      <c r="S938" s="310"/>
      <c r="T938" s="310"/>
    </row>
    <row r="939" spans="1:20" s="29" customFormat="1" ht="12.75" hidden="1" customHeight="1">
      <c r="A939" s="69"/>
      <c r="B939" s="13" t="s">
        <v>35</v>
      </c>
      <c r="C939" s="3" t="s">
        <v>21</v>
      </c>
      <c r="D939" s="3" t="s">
        <v>21</v>
      </c>
      <c r="E939" s="14" t="s">
        <v>638</v>
      </c>
      <c r="F939" s="15" t="s">
        <v>78</v>
      </c>
      <c r="G939" s="159">
        <f>H939+I939+J939+K939</f>
        <v>0</v>
      </c>
      <c r="H939" s="160">
        <f>'приложение 8.5.'!I1082</f>
        <v>0</v>
      </c>
      <c r="I939" s="160">
        <f>'приложение 8.5.'!J1082</f>
        <v>0</v>
      </c>
      <c r="J939" s="160">
        <f>'приложение 8.5.'!K1082</f>
        <v>0</v>
      </c>
      <c r="K939" s="160">
        <f>'приложение 8.5.'!L1082</f>
        <v>0</v>
      </c>
      <c r="M939" s="310"/>
      <c r="N939" s="310"/>
      <c r="O939" s="310"/>
      <c r="P939" s="310"/>
      <c r="Q939" s="310"/>
      <c r="R939" s="310"/>
      <c r="S939" s="310"/>
      <c r="T939" s="310"/>
    </row>
    <row r="940" spans="1:20" ht="12.75" customHeight="1">
      <c r="A940" s="207"/>
      <c r="B940" s="218" t="s">
        <v>144</v>
      </c>
      <c r="C940" s="209" t="s">
        <v>33</v>
      </c>
      <c r="D940" s="209" t="s">
        <v>15</v>
      </c>
      <c r="E940" s="209"/>
      <c r="F940" s="209"/>
      <c r="G940" s="318">
        <f t="shared" ref="G940:G951" si="227">SUM(H940:K940)</f>
        <v>2860.3</v>
      </c>
      <c r="H940" s="318">
        <f>H941+H947+H976+H1004</f>
        <v>-40</v>
      </c>
      <c r="I940" s="318">
        <f>I941+I947+I976+I1004</f>
        <v>2900.3</v>
      </c>
      <c r="J940" s="318">
        <f>J941+J947+J976+J1004</f>
        <v>0</v>
      </c>
      <c r="K940" s="318">
        <f>K941+K947+K976+K1004</f>
        <v>0</v>
      </c>
    </row>
    <row r="941" spans="1:20" ht="12.75" customHeight="1">
      <c r="A941" s="207"/>
      <c r="B941" s="218" t="s">
        <v>145</v>
      </c>
      <c r="C941" s="209" t="s">
        <v>33</v>
      </c>
      <c r="D941" s="209" t="s">
        <v>14</v>
      </c>
      <c r="E941" s="209"/>
      <c r="F941" s="209"/>
      <c r="G941" s="318">
        <f t="shared" si="227"/>
        <v>-40</v>
      </c>
      <c r="H941" s="318">
        <f>H942</f>
        <v>-40</v>
      </c>
      <c r="I941" s="318">
        <f t="shared" ref="I941:K943" si="228">I942</f>
        <v>0</v>
      </c>
      <c r="J941" s="318">
        <f t="shared" si="228"/>
        <v>0</v>
      </c>
      <c r="K941" s="318">
        <f t="shared" si="228"/>
        <v>0</v>
      </c>
    </row>
    <row r="942" spans="1:20" ht="51" customHeight="1">
      <c r="A942" s="211"/>
      <c r="B942" s="108" t="s">
        <v>98</v>
      </c>
      <c r="C942" s="153" t="s">
        <v>33</v>
      </c>
      <c r="D942" s="153" t="s">
        <v>14</v>
      </c>
      <c r="E942" s="153" t="s">
        <v>249</v>
      </c>
      <c r="F942" s="153"/>
      <c r="G942" s="318">
        <f t="shared" si="227"/>
        <v>-40</v>
      </c>
      <c r="H942" s="319">
        <f>H943</f>
        <v>-40</v>
      </c>
      <c r="I942" s="319">
        <f t="shared" si="228"/>
        <v>0</v>
      </c>
      <c r="J942" s="319">
        <f t="shared" si="228"/>
        <v>0</v>
      </c>
      <c r="K942" s="319">
        <f t="shared" si="228"/>
        <v>0</v>
      </c>
    </row>
    <row r="943" spans="1:20" ht="38.25" customHeight="1">
      <c r="A943" s="211"/>
      <c r="B943" s="212" t="s">
        <v>250</v>
      </c>
      <c r="C943" s="153" t="s">
        <v>33</v>
      </c>
      <c r="D943" s="153" t="s">
        <v>14</v>
      </c>
      <c r="E943" s="153" t="s">
        <v>251</v>
      </c>
      <c r="F943" s="153"/>
      <c r="G943" s="318">
        <f t="shared" si="227"/>
        <v>-40</v>
      </c>
      <c r="H943" s="319">
        <f>H944</f>
        <v>-40</v>
      </c>
      <c r="I943" s="319">
        <f t="shared" si="228"/>
        <v>0</v>
      </c>
      <c r="J943" s="319">
        <f t="shared" si="228"/>
        <v>0</v>
      </c>
      <c r="K943" s="319">
        <f t="shared" si="228"/>
        <v>0</v>
      </c>
    </row>
    <row r="944" spans="1:20" ht="25.5" customHeight="1">
      <c r="A944" s="207"/>
      <c r="B944" s="212" t="s">
        <v>272</v>
      </c>
      <c r="C944" s="153" t="s">
        <v>33</v>
      </c>
      <c r="D944" s="153" t="s">
        <v>14</v>
      </c>
      <c r="E944" s="153" t="s">
        <v>273</v>
      </c>
      <c r="F944" s="209"/>
      <c r="G944" s="318">
        <f t="shared" si="227"/>
        <v>-40</v>
      </c>
      <c r="H944" s="319">
        <f>H945</f>
        <v>-40</v>
      </c>
      <c r="I944" s="319">
        <v>0</v>
      </c>
      <c r="J944" s="319">
        <v>0</v>
      </c>
      <c r="K944" s="319">
        <v>0</v>
      </c>
    </row>
    <row r="945" spans="1:12" ht="25.5" customHeight="1">
      <c r="A945" s="211"/>
      <c r="B945" s="212" t="s">
        <v>146</v>
      </c>
      <c r="C945" s="153" t="s">
        <v>33</v>
      </c>
      <c r="D945" s="153" t="s">
        <v>14</v>
      </c>
      <c r="E945" s="153" t="s">
        <v>273</v>
      </c>
      <c r="F945" s="153" t="s">
        <v>147</v>
      </c>
      <c r="G945" s="318">
        <f t="shared" si="227"/>
        <v>-40</v>
      </c>
      <c r="H945" s="319">
        <f>H946</f>
        <v>-40</v>
      </c>
      <c r="I945" s="319">
        <f>I946</f>
        <v>0</v>
      </c>
      <c r="J945" s="319">
        <f>J946</f>
        <v>0</v>
      </c>
      <c r="K945" s="319">
        <f>K946</f>
        <v>0</v>
      </c>
    </row>
    <row r="946" spans="1:12" ht="38.25" customHeight="1">
      <c r="A946" s="211"/>
      <c r="B946" s="212" t="s">
        <v>148</v>
      </c>
      <c r="C946" s="153" t="s">
        <v>33</v>
      </c>
      <c r="D946" s="153" t="s">
        <v>14</v>
      </c>
      <c r="E946" s="153" t="s">
        <v>273</v>
      </c>
      <c r="F946" s="153" t="s">
        <v>149</v>
      </c>
      <c r="G946" s="318">
        <f t="shared" si="227"/>
        <v>-40</v>
      </c>
      <c r="H946" s="319">
        <f>'приложение 8.5.'!I1090</f>
        <v>-40</v>
      </c>
      <c r="I946" s="319">
        <f>'приложение 8.5.'!J1090</f>
        <v>0</v>
      </c>
      <c r="J946" s="319">
        <f>'приложение 8.5.'!K1090</f>
        <v>0</v>
      </c>
      <c r="K946" s="319">
        <f>'приложение 8.5.'!L1090</f>
        <v>0</v>
      </c>
    </row>
    <row r="947" spans="1:12" ht="12.75" customHeight="1">
      <c r="A947" s="207"/>
      <c r="B947" s="208" t="s">
        <v>151</v>
      </c>
      <c r="C947" s="209" t="s">
        <v>33</v>
      </c>
      <c r="D947" s="209" t="s">
        <v>17</v>
      </c>
      <c r="E947" s="209"/>
      <c r="F947" s="209"/>
      <c r="G947" s="318">
        <f t="shared" si="227"/>
        <v>1983.6000000000001</v>
      </c>
      <c r="H947" s="318">
        <f>H948</f>
        <v>0</v>
      </c>
      <c r="I947" s="318">
        <f>I948</f>
        <v>1983.6000000000001</v>
      </c>
      <c r="J947" s="318">
        <f>J948</f>
        <v>0</v>
      </c>
      <c r="K947" s="318">
        <f>K948</f>
        <v>0</v>
      </c>
    </row>
    <row r="948" spans="1:12" ht="76.5" customHeight="1">
      <c r="A948" s="207"/>
      <c r="B948" s="212" t="s">
        <v>373</v>
      </c>
      <c r="C948" s="153" t="s">
        <v>33</v>
      </c>
      <c r="D948" s="153" t="s">
        <v>17</v>
      </c>
      <c r="E948" s="153" t="s">
        <v>374</v>
      </c>
      <c r="F948" s="153"/>
      <c r="G948" s="318">
        <f t="shared" si="227"/>
        <v>1983.6000000000001</v>
      </c>
      <c r="H948" s="319">
        <f>H949+H952+H955+H958+H961+H964+H967+H970+H973</f>
        <v>0</v>
      </c>
      <c r="I948" s="319">
        <f t="shared" ref="I948:K948" si="229">I949+I952+I955+I958+I961+I964+I967+I970+I973</f>
        <v>1983.6000000000001</v>
      </c>
      <c r="J948" s="319">
        <f t="shared" si="229"/>
        <v>0</v>
      </c>
      <c r="K948" s="319">
        <f t="shared" si="229"/>
        <v>0</v>
      </c>
    </row>
    <row r="949" spans="1:12" ht="25.5" hidden="1" customHeight="1">
      <c r="A949" s="207"/>
      <c r="B949" s="108" t="s">
        <v>216</v>
      </c>
      <c r="C949" s="153" t="s">
        <v>33</v>
      </c>
      <c r="D949" s="153" t="s">
        <v>17</v>
      </c>
      <c r="E949" s="153" t="s">
        <v>375</v>
      </c>
      <c r="F949" s="153"/>
      <c r="G949" s="318">
        <f t="shared" si="227"/>
        <v>0</v>
      </c>
      <c r="H949" s="319">
        <f>H950</f>
        <v>0</v>
      </c>
      <c r="I949" s="319">
        <f t="shared" ref="I949:K950" si="230">I950</f>
        <v>0</v>
      </c>
      <c r="J949" s="319">
        <f t="shared" si="230"/>
        <v>0</v>
      </c>
      <c r="K949" s="319">
        <f t="shared" si="230"/>
        <v>0</v>
      </c>
    </row>
    <row r="950" spans="1:12" ht="25.5" hidden="1" customHeight="1">
      <c r="A950" s="207"/>
      <c r="B950" s="212" t="s">
        <v>146</v>
      </c>
      <c r="C950" s="153" t="s">
        <v>33</v>
      </c>
      <c r="D950" s="153" t="s">
        <v>17</v>
      </c>
      <c r="E950" s="153" t="s">
        <v>375</v>
      </c>
      <c r="F950" s="153" t="s">
        <v>147</v>
      </c>
      <c r="G950" s="318">
        <f t="shared" si="227"/>
        <v>0</v>
      </c>
      <c r="H950" s="319">
        <f>H951</f>
        <v>0</v>
      </c>
      <c r="I950" s="319">
        <f t="shared" si="230"/>
        <v>0</v>
      </c>
      <c r="J950" s="319">
        <f t="shared" si="230"/>
        <v>0</v>
      </c>
      <c r="K950" s="319">
        <f t="shared" si="230"/>
        <v>0</v>
      </c>
    </row>
    <row r="951" spans="1:12" ht="38.25" hidden="1" customHeight="1">
      <c r="A951" s="207"/>
      <c r="B951" s="212" t="s">
        <v>148</v>
      </c>
      <c r="C951" s="153" t="s">
        <v>33</v>
      </c>
      <c r="D951" s="153" t="s">
        <v>17</v>
      </c>
      <c r="E951" s="153" t="s">
        <v>375</v>
      </c>
      <c r="F951" s="153" t="s">
        <v>149</v>
      </c>
      <c r="G951" s="318">
        <f t="shared" si="227"/>
        <v>0</v>
      </c>
      <c r="H951" s="319">
        <f>'приложение 8.5.'!I1096</f>
        <v>0</v>
      </c>
      <c r="I951" s="319">
        <f>'приложение 8.5.'!J1096</f>
        <v>0</v>
      </c>
      <c r="J951" s="319">
        <f>'приложение 8.5.'!K1096</f>
        <v>0</v>
      </c>
      <c r="K951" s="319">
        <f>'приложение 8.5.'!L1096</f>
        <v>0</v>
      </c>
    </row>
    <row r="952" spans="1:12" s="68" customFormat="1" ht="76.5" hidden="1">
      <c r="A952" s="69"/>
      <c r="B952" s="13" t="s">
        <v>682</v>
      </c>
      <c r="C952" s="15" t="s">
        <v>33</v>
      </c>
      <c r="D952" s="15" t="s">
        <v>17</v>
      </c>
      <c r="E952" s="15" t="s">
        <v>683</v>
      </c>
      <c r="F952" s="15"/>
      <c r="G952" s="159">
        <f>H952+I952+J952+K952</f>
        <v>0</v>
      </c>
      <c r="H952" s="160">
        <f t="shared" ref="H952:K953" si="231">H953</f>
        <v>0</v>
      </c>
      <c r="I952" s="160">
        <f t="shared" si="231"/>
        <v>0</v>
      </c>
      <c r="J952" s="160">
        <f t="shared" si="231"/>
        <v>0</v>
      </c>
      <c r="K952" s="160">
        <f t="shared" si="231"/>
        <v>0</v>
      </c>
    </row>
    <row r="953" spans="1:12" s="68" customFormat="1" ht="25.5" hidden="1">
      <c r="A953" s="69"/>
      <c r="B953" s="13" t="s">
        <v>146</v>
      </c>
      <c r="C953" s="15" t="s">
        <v>33</v>
      </c>
      <c r="D953" s="15" t="s">
        <v>17</v>
      </c>
      <c r="E953" s="15" t="s">
        <v>683</v>
      </c>
      <c r="F953" s="15" t="s">
        <v>147</v>
      </c>
      <c r="G953" s="159">
        <f>H953+I953+J953+K953</f>
        <v>0</v>
      </c>
      <c r="H953" s="160">
        <f t="shared" si="231"/>
        <v>0</v>
      </c>
      <c r="I953" s="160">
        <f t="shared" si="231"/>
        <v>0</v>
      </c>
      <c r="J953" s="160">
        <f t="shared" si="231"/>
        <v>0</v>
      </c>
      <c r="K953" s="160">
        <f t="shared" si="231"/>
        <v>0</v>
      </c>
    </row>
    <row r="954" spans="1:12" s="68" customFormat="1" ht="38.25" hidden="1">
      <c r="A954" s="69"/>
      <c r="B954" s="13" t="s">
        <v>148</v>
      </c>
      <c r="C954" s="15" t="s">
        <v>33</v>
      </c>
      <c r="D954" s="15" t="s">
        <v>17</v>
      </c>
      <c r="E954" s="15" t="s">
        <v>683</v>
      </c>
      <c r="F954" s="15" t="s">
        <v>149</v>
      </c>
      <c r="G954" s="159">
        <f>H954+I954+J954+K954</f>
        <v>0</v>
      </c>
      <c r="H954" s="160">
        <f>'приложение 8.5.'!I1100</f>
        <v>0</v>
      </c>
      <c r="I954" s="160">
        <f>'приложение 8.5.'!J1100</f>
        <v>0</v>
      </c>
      <c r="J954" s="160">
        <f>'приложение 8.5.'!K1100</f>
        <v>0</v>
      </c>
      <c r="K954" s="160">
        <f>'приложение 8.5.'!L1100</f>
        <v>0</v>
      </c>
    </row>
    <row r="955" spans="1:12" ht="165.75" hidden="1" customHeight="1">
      <c r="A955" s="207"/>
      <c r="B955" s="212" t="s">
        <v>498</v>
      </c>
      <c r="C955" s="153" t="s">
        <v>33</v>
      </c>
      <c r="D955" s="153" t="s">
        <v>17</v>
      </c>
      <c r="E955" s="153" t="s">
        <v>443</v>
      </c>
      <c r="F955" s="153"/>
      <c r="G955" s="318">
        <f t="shared" ref="G955:G963" si="232">SUM(H955:K955)</f>
        <v>0</v>
      </c>
      <c r="H955" s="319">
        <f>H956</f>
        <v>0</v>
      </c>
      <c r="I955" s="319">
        <f t="shared" ref="I955:K956" si="233">I956</f>
        <v>0</v>
      </c>
      <c r="J955" s="319">
        <f t="shared" si="233"/>
        <v>0</v>
      </c>
      <c r="K955" s="319">
        <f t="shared" si="233"/>
        <v>0</v>
      </c>
    </row>
    <row r="956" spans="1:12" ht="25.5" hidden="1" customHeight="1">
      <c r="A956" s="207"/>
      <c r="B956" s="212" t="s">
        <v>146</v>
      </c>
      <c r="C956" s="153" t="s">
        <v>33</v>
      </c>
      <c r="D956" s="153" t="s">
        <v>17</v>
      </c>
      <c r="E956" s="153" t="s">
        <v>443</v>
      </c>
      <c r="F956" s="153" t="s">
        <v>147</v>
      </c>
      <c r="G956" s="318">
        <f t="shared" si="232"/>
        <v>0</v>
      </c>
      <c r="H956" s="319">
        <f>H957</f>
        <v>0</v>
      </c>
      <c r="I956" s="319">
        <f t="shared" si="233"/>
        <v>0</v>
      </c>
      <c r="J956" s="319">
        <f t="shared" si="233"/>
        <v>0</v>
      </c>
      <c r="K956" s="319">
        <f t="shared" si="233"/>
        <v>0</v>
      </c>
    </row>
    <row r="957" spans="1:12" ht="38.25" hidden="1" customHeight="1">
      <c r="A957" s="207"/>
      <c r="B957" s="212" t="s">
        <v>148</v>
      </c>
      <c r="C957" s="153" t="s">
        <v>33</v>
      </c>
      <c r="D957" s="153" t="s">
        <v>17</v>
      </c>
      <c r="E957" s="153" t="s">
        <v>443</v>
      </c>
      <c r="F957" s="153" t="s">
        <v>149</v>
      </c>
      <c r="G957" s="318">
        <f t="shared" si="232"/>
        <v>0</v>
      </c>
      <c r="H957" s="319">
        <f>'приложение 8.5.'!I1104</f>
        <v>0</v>
      </c>
      <c r="I957" s="319">
        <f>'приложение 8.5.'!J1104</f>
        <v>0</v>
      </c>
      <c r="J957" s="319">
        <f>'приложение 8.5.'!K1104</f>
        <v>0</v>
      </c>
      <c r="K957" s="319">
        <f>'приложение 8.5.'!L1104</f>
        <v>0</v>
      </c>
    </row>
    <row r="958" spans="1:12" s="222" customFormat="1" ht="293.25" hidden="1" customHeight="1">
      <c r="A958" s="207"/>
      <c r="B958" s="212" t="s">
        <v>499</v>
      </c>
      <c r="C958" s="153" t="s">
        <v>33</v>
      </c>
      <c r="D958" s="153" t="s">
        <v>17</v>
      </c>
      <c r="E958" s="153" t="s">
        <v>444</v>
      </c>
      <c r="F958" s="153"/>
      <c r="G958" s="318">
        <f t="shared" si="232"/>
        <v>0</v>
      </c>
      <c r="H958" s="319">
        <f>H959</f>
        <v>0</v>
      </c>
      <c r="I958" s="319">
        <f t="shared" ref="I958:K959" si="234">I959</f>
        <v>0</v>
      </c>
      <c r="J958" s="319">
        <f t="shared" si="234"/>
        <v>0</v>
      </c>
      <c r="K958" s="319">
        <f t="shared" si="234"/>
        <v>0</v>
      </c>
      <c r="L958" s="154"/>
    </row>
    <row r="959" spans="1:12" s="222" customFormat="1" ht="25.5" hidden="1" customHeight="1">
      <c r="A959" s="207"/>
      <c r="B959" s="212" t="s">
        <v>146</v>
      </c>
      <c r="C959" s="153" t="s">
        <v>33</v>
      </c>
      <c r="D959" s="153" t="s">
        <v>17</v>
      </c>
      <c r="E959" s="153" t="s">
        <v>444</v>
      </c>
      <c r="F959" s="153" t="s">
        <v>147</v>
      </c>
      <c r="G959" s="318">
        <f t="shared" si="232"/>
        <v>0</v>
      </c>
      <c r="H959" s="319">
        <f>H960</f>
        <v>0</v>
      </c>
      <c r="I959" s="319">
        <f t="shared" si="234"/>
        <v>0</v>
      </c>
      <c r="J959" s="319">
        <f t="shared" si="234"/>
        <v>0</v>
      </c>
      <c r="K959" s="319">
        <f t="shared" si="234"/>
        <v>0</v>
      </c>
      <c r="L959" s="154"/>
    </row>
    <row r="960" spans="1:12" s="222" customFormat="1" ht="38.25" hidden="1" customHeight="1">
      <c r="A960" s="207"/>
      <c r="B960" s="212" t="s">
        <v>148</v>
      </c>
      <c r="C960" s="153" t="s">
        <v>33</v>
      </c>
      <c r="D960" s="153" t="s">
        <v>17</v>
      </c>
      <c r="E960" s="153" t="s">
        <v>444</v>
      </c>
      <c r="F960" s="153" t="s">
        <v>149</v>
      </c>
      <c r="G960" s="318">
        <f t="shared" si="232"/>
        <v>0</v>
      </c>
      <c r="H960" s="319">
        <f>'приложение 8.5.'!I1108</f>
        <v>0</v>
      </c>
      <c r="I960" s="319">
        <f>'приложение 8.5.'!J1108</f>
        <v>0</v>
      </c>
      <c r="J960" s="319">
        <f>'приложение 8.5.'!K1108</f>
        <v>0</v>
      </c>
      <c r="K960" s="319">
        <f>'приложение 8.5.'!L1108</f>
        <v>0</v>
      </c>
      <c r="L960" s="154"/>
    </row>
    <row r="961" spans="1:12" s="222" customFormat="1" ht="212.25" hidden="1" customHeight="1">
      <c r="A961" s="207"/>
      <c r="B961" s="212" t="s">
        <v>500</v>
      </c>
      <c r="C961" s="153" t="s">
        <v>33</v>
      </c>
      <c r="D961" s="153" t="s">
        <v>17</v>
      </c>
      <c r="E961" s="153" t="s">
        <v>445</v>
      </c>
      <c r="F961" s="153"/>
      <c r="G961" s="318">
        <f t="shared" si="232"/>
        <v>0</v>
      </c>
      <c r="H961" s="319">
        <f>H962</f>
        <v>0</v>
      </c>
      <c r="I961" s="319">
        <f t="shared" ref="I961:K962" si="235">I962</f>
        <v>0</v>
      </c>
      <c r="J961" s="319">
        <f t="shared" si="235"/>
        <v>0</v>
      </c>
      <c r="K961" s="319">
        <f t="shared" si="235"/>
        <v>0</v>
      </c>
      <c r="L961" s="154"/>
    </row>
    <row r="962" spans="1:12" s="222" customFormat="1" ht="25.5" hidden="1" customHeight="1">
      <c r="A962" s="207"/>
      <c r="B962" s="212" t="s">
        <v>146</v>
      </c>
      <c r="C962" s="153" t="s">
        <v>33</v>
      </c>
      <c r="D962" s="153" t="s">
        <v>17</v>
      </c>
      <c r="E962" s="153" t="s">
        <v>445</v>
      </c>
      <c r="F962" s="153" t="s">
        <v>147</v>
      </c>
      <c r="G962" s="318">
        <f t="shared" si="232"/>
        <v>0</v>
      </c>
      <c r="H962" s="319">
        <f>H963</f>
        <v>0</v>
      </c>
      <c r="I962" s="319">
        <f t="shared" si="235"/>
        <v>0</v>
      </c>
      <c r="J962" s="319">
        <f t="shared" si="235"/>
        <v>0</v>
      </c>
      <c r="K962" s="319">
        <f t="shared" si="235"/>
        <v>0</v>
      </c>
      <c r="L962" s="154"/>
    </row>
    <row r="963" spans="1:12" s="222" customFormat="1" ht="38.25" hidden="1" customHeight="1">
      <c r="A963" s="207"/>
      <c r="B963" s="212" t="s">
        <v>148</v>
      </c>
      <c r="C963" s="153" t="s">
        <v>33</v>
      </c>
      <c r="D963" s="153" t="s">
        <v>17</v>
      </c>
      <c r="E963" s="153" t="s">
        <v>445</v>
      </c>
      <c r="F963" s="153" t="s">
        <v>149</v>
      </c>
      <c r="G963" s="318">
        <f t="shared" si="232"/>
        <v>0</v>
      </c>
      <c r="H963" s="319">
        <f>'приложение 8.5.'!I1112</f>
        <v>0</v>
      </c>
      <c r="I963" s="319">
        <f>'приложение 8.5.'!J1112</f>
        <v>0</v>
      </c>
      <c r="J963" s="319">
        <f>'приложение 8.5.'!K1112</f>
        <v>0</v>
      </c>
      <c r="K963" s="319">
        <f>'приложение 8.5.'!L1112</f>
        <v>0</v>
      </c>
      <c r="L963" s="154"/>
    </row>
    <row r="964" spans="1:12" ht="204" hidden="1" customHeight="1">
      <c r="A964" s="226"/>
      <c r="B964" s="245" t="s">
        <v>595</v>
      </c>
      <c r="C964" s="146" t="s">
        <v>33</v>
      </c>
      <c r="D964" s="146" t="s">
        <v>17</v>
      </c>
      <c r="E964" s="146" t="s">
        <v>596</v>
      </c>
      <c r="F964" s="146"/>
      <c r="G964" s="320">
        <f>H964+I964+J964+K964</f>
        <v>0</v>
      </c>
      <c r="H964" s="321">
        <f t="shared" ref="H964:K965" si="236">H965</f>
        <v>0</v>
      </c>
      <c r="I964" s="321">
        <f t="shared" si="236"/>
        <v>0</v>
      </c>
      <c r="J964" s="321">
        <f t="shared" si="236"/>
        <v>0</v>
      </c>
      <c r="K964" s="321">
        <f t="shared" si="236"/>
        <v>0</v>
      </c>
      <c r="L964" s="222"/>
    </row>
    <row r="965" spans="1:12" ht="25.5" hidden="1" customHeight="1">
      <c r="A965" s="226"/>
      <c r="B965" s="217" t="s">
        <v>146</v>
      </c>
      <c r="C965" s="146" t="s">
        <v>33</v>
      </c>
      <c r="D965" s="146" t="s">
        <v>17</v>
      </c>
      <c r="E965" s="146" t="s">
        <v>596</v>
      </c>
      <c r="F965" s="146" t="s">
        <v>147</v>
      </c>
      <c r="G965" s="320">
        <f>H965+I965+J965+K965</f>
        <v>0</v>
      </c>
      <c r="H965" s="321">
        <f t="shared" si="236"/>
        <v>0</v>
      </c>
      <c r="I965" s="321">
        <f t="shared" si="236"/>
        <v>0</v>
      </c>
      <c r="J965" s="321">
        <f t="shared" si="236"/>
        <v>0</v>
      </c>
      <c r="K965" s="321">
        <f t="shared" si="236"/>
        <v>0</v>
      </c>
      <c r="L965" s="222"/>
    </row>
    <row r="966" spans="1:12" ht="38.25" hidden="1" customHeight="1">
      <c r="A966" s="226"/>
      <c r="B966" s="217" t="s">
        <v>148</v>
      </c>
      <c r="C966" s="146" t="s">
        <v>33</v>
      </c>
      <c r="D966" s="146" t="s">
        <v>17</v>
      </c>
      <c r="E966" s="146" t="s">
        <v>596</v>
      </c>
      <c r="F966" s="146" t="s">
        <v>149</v>
      </c>
      <c r="G966" s="320">
        <f>H966+I966+J966+K966</f>
        <v>0</v>
      </c>
      <c r="H966" s="321">
        <f>'приложение 8.5.'!I1116</f>
        <v>0</v>
      </c>
      <c r="I966" s="321">
        <f>'приложение 8.5.'!J1116</f>
        <v>0</v>
      </c>
      <c r="J966" s="321">
        <f>'приложение 8.5.'!K1116</f>
        <v>0</v>
      </c>
      <c r="K966" s="321">
        <f>'приложение 8.5.'!L1116</f>
        <v>0</v>
      </c>
      <c r="L966" s="222"/>
    </row>
    <row r="967" spans="1:12" s="150" customFormat="1" ht="153">
      <c r="A967" s="226"/>
      <c r="B967" s="239" t="s">
        <v>730</v>
      </c>
      <c r="C967" s="146" t="s">
        <v>33</v>
      </c>
      <c r="D967" s="146" t="s">
        <v>17</v>
      </c>
      <c r="E967" s="146" t="s">
        <v>731</v>
      </c>
      <c r="F967" s="146"/>
      <c r="G967" s="320">
        <f>SUBTOTAL(9,H967:K967)</f>
        <v>1519.4</v>
      </c>
      <c r="H967" s="321">
        <f>H968</f>
        <v>0</v>
      </c>
      <c r="I967" s="321">
        <f>I968</f>
        <v>1519.4</v>
      </c>
      <c r="J967" s="321">
        <f>J968</f>
        <v>0</v>
      </c>
      <c r="K967" s="321">
        <f>K968</f>
        <v>0</v>
      </c>
    </row>
    <row r="968" spans="1:12" s="150" customFormat="1" ht="25.5">
      <c r="A968" s="226"/>
      <c r="B968" s="217" t="s">
        <v>146</v>
      </c>
      <c r="C968" s="146" t="s">
        <v>33</v>
      </c>
      <c r="D968" s="146" t="s">
        <v>17</v>
      </c>
      <c r="E968" s="146" t="s">
        <v>731</v>
      </c>
      <c r="F968" s="146" t="s">
        <v>147</v>
      </c>
      <c r="G968" s="320">
        <f>H968+I968+J968+K968</f>
        <v>1519.4</v>
      </c>
      <c r="H968" s="321">
        <f>H969</f>
        <v>0</v>
      </c>
      <c r="I968" s="321">
        <f t="shared" ref="I968:K968" si="237">I969</f>
        <v>1519.4</v>
      </c>
      <c r="J968" s="321">
        <f t="shared" si="237"/>
        <v>0</v>
      </c>
      <c r="K968" s="321">
        <f t="shared" si="237"/>
        <v>0</v>
      </c>
    </row>
    <row r="969" spans="1:12" s="201" customFormat="1" ht="38.25">
      <c r="A969" s="226"/>
      <c r="B969" s="217" t="s">
        <v>148</v>
      </c>
      <c r="C969" s="146" t="s">
        <v>33</v>
      </c>
      <c r="D969" s="146" t="s">
        <v>17</v>
      </c>
      <c r="E969" s="146" t="s">
        <v>731</v>
      </c>
      <c r="F969" s="146" t="s">
        <v>149</v>
      </c>
      <c r="G969" s="320">
        <f>H969+I969+J969+K969</f>
        <v>1519.4</v>
      </c>
      <c r="H969" s="321">
        <f>'приложение 8.5.'!I1121</f>
        <v>0</v>
      </c>
      <c r="I969" s="321">
        <f>'приложение 8.5.'!J1121</f>
        <v>1519.4</v>
      </c>
      <c r="J969" s="321">
        <f>'приложение 8.5.'!K1121</f>
        <v>0</v>
      </c>
      <c r="K969" s="321">
        <f>'приложение 8.5.'!L1121</f>
        <v>0</v>
      </c>
    </row>
    <row r="970" spans="1:12" s="150" customFormat="1" ht="153">
      <c r="A970" s="226"/>
      <c r="B970" s="239" t="s">
        <v>733</v>
      </c>
      <c r="C970" s="146" t="s">
        <v>33</v>
      </c>
      <c r="D970" s="146" t="s">
        <v>17</v>
      </c>
      <c r="E970" s="146" t="s">
        <v>732</v>
      </c>
      <c r="F970" s="146"/>
      <c r="G970" s="320">
        <f>SUM(H970:K970)</f>
        <v>464.2</v>
      </c>
      <c r="H970" s="321">
        <f>H971</f>
        <v>0</v>
      </c>
      <c r="I970" s="321">
        <f t="shared" ref="I970:K971" si="238">I971</f>
        <v>464.2</v>
      </c>
      <c r="J970" s="321">
        <f t="shared" si="238"/>
        <v>0</v>
      </c>
      <c r="K970" s="321">
        <f t="shared" si="238"/>
        <v>0</v>
      </c>
    </row>
    <row r="971" spans="1:12" s="150" customFormat="1" ht="25.5">
      <c r="A971" s="226"/>
      <c r="B971" s="217" t="s">
        <v>146</v>
      </c>
      <c r="C971" s="146" t="s">
        <v>33</v>
      </c>
      <c r="D971" s="146" t="s">
        <v>17</v>
      </c>
      <c r="E971" s="146" t="s">
        <v>732</v>
      </c>
      <c r="F971" s="146" t="s">
        <v>147</v>
      </c>
      <c r="G971" s="320">
        <f>H971+I971+J971+K971</f>
        <v>464.2</v>
      </c>
      <c r="H971" s="321">
        <f>H972</f>
        <v>0</v>
      </c>
      <c r="I971" s="321">
        <f t="shared" si="238"/>
        <v>464.2</v>
      </c>
      <c r="J971" s="321">
        <f t="shared" si="238"/>
        <v>0</v>
      </c>
      <c r="K971" s="321">
        <f t="shared" si="238"/>
        <v>0</v>
      </c>
    </row>
    <row r="972" spans="1:12" s="201" customFormat="1" ht="38.25">
      <c r="A972" s="226"/>
      <c r="B972" s="217" t="s">
        <v>148</v>
      </c>
      <c r="C972" s="146" t="s">
        <v>33</v>
      </c>
      <c r="D972" s="146" t="s">
        <v>17</v>
      </c>
      <c r="E972" s="146" t="s">
        <v>732</v>
      </c>
      <c r="F972" s="146" t="s">
        <v>149</v>
      </c>
      <c r="G972" s="320">
        <f>H972+I972+J972+K972</f>
        <v>464.2</v>
      </c>
      <c r="H972" s="321">
        <f>'приложение 8.5.'!I1124</f>
        <v>0</v>
      </c>
      <c r="I972" s="321">
        <f>'приложение 8.5.'!J1124</f>
        <v>464.2</v>
      </c>
      <c r="J972" s="321">
        <f>'приложение 8.5.'!K1124</f>
        <v>0</v>
      </c>
      <c r="K972" s="321">
        <f>'приложение 8.5.'!L1124</f>
        <v>0</v>
      </c>
    </row>
    <row r="973" spans="1:12" ht="229.5" hidden="1" customHeight="1">
      <c r="A973" s="226"/>
      <c r="B973" s="239" t="s">
        <v>462</v>
      </c>
      <c r="C973" s="146" t="s">
        <v>33</v>
      </c>
      <c r="D973" s="146" t="s">
        <v>17</v>
      </c>
      <c r="E973" s="146" t="s">
        <v>533</v>
      </c>
      <c r="F973" s="146"/>
      <c r="G973" s="320">
        <f>SUM(H973:K973)</f>
        <v>0</v>
      </c>
      <c r="H973" s="321">
        <f t="shared" ref="H973:K974" si="239">H974</f>
        <v>0</v>
      </c>
      <c r="I973" s="321">
        <f t="shared" si="239"/>
        <v>0</v>
      </c>
      <c r="J973" s="321">
        <f t="shared" si="239"/>
        <v>0</v>
      </c>
      <c r="K973" s="321">
        <f t="shared" si="239"/>
        <v>0</v>
      </c>
      <c r="L973" s="222"/>
    </row>
    <row r="974" spans="1:12" ht="25.5" hidden="1" customHeight="1">
      <c r="A974" s="226"/>
      <c r="B974" s="217" t="s">
        <v>146</v>
      </c>
      <c r="C974" s="146" t="s">
        <v>33</v>
      </c>
      <c r="D974" s="146" t="s">
        <v>17</v>
      </c>
      <c r="E974" s="146" t="s">
        <v>533</v>
      </c>
      <c r="F974" s="146" t="s">
        <v>147</v>
      </c>
      <c r="G974" s="320">
        <f>H974+I974+J974+K974</f>
        <v>0</v>
      </c>
      <c r="H974" s="321">
        <f t="shared" si="239"/>
        <v>0</v>
      </c>
      <c r="I974" s="321">
        <f t="shared" si="239"/>
        <v>0</v>
      </c>
      <c r="J974" s="321">
        <f t="shared" si="239"/>
        <v>0</v>
      </c>
      <c r="K974" s="321">
        <f t="shared" si="239"/>
        <v>0</v>
      </c>
      <c r="L974" s="222"/>
    </row>
    <row r="975" spans="1:12" ht="38.25" hidden="1" customHeight="1">
      <c r="A975" s="226"/>
      <c r="B975" s="217" t="s">
        <v>148</v>
      </c>
      <c r="C975" s="146" t="s">
        <v>33</v>
      </c>
      <c r="D975" s="146" t="s">
        <v>17</v>
      </c>
      <c r="E975" s="146" t="s">
        <v>533</v>
      </c>
      <c r="F975" s="146" t="s">
        <v>149</v>
      </c>
      <c r="G975" s="320">
        <f>H975+I975+J975+K975</f>
        <v>0</v>
      </c>
      <c r="H975" s="321">
        <f>'приложение 8.5.'!I1128</f>
        <v>0</v>
      </c>
      <c r="I975" s="321">
        <f>'приложение 8.5.'!J1128</f>
        <v>0</v>
      </c>
      <c r="J975" s="321">
        <f>'приложение 8.5.'!K1128</f>
        <v>0</v>
      </c>
      <c r="K975" s="321">
        <f>'приложение 8.5.'!L1128</f>
        <v>0</v>
      </c>
      <c r="L975" s="222"/>
    </row>
    <row r="976" spans="1:12" ht="12.75" customHeight="1">
      <c r="A976" s="207"/>
      <c r="B976" s="218" t="s">
        <v>154</v>
      </c>
      <c r="C976" s="209" t="s">
        <v>33</v>
      </c>
      <c r="D976" s="209" t="s">
        <v>18</v>
      </c>
      <c r="E976" s="209"/>
      <c r="F976" s="209"/>
      <c r="G976" s="318">
        <f t="shared" ref="G976:G981" si="240">SUM(H976:K976)</f>
        <v>916.70000000000016</v>
      </c>
      <c r="H976" s="318">
        <f>H977+H990+H996</f>
        <v>0</v>
      </c>
      <c r="I976" s="318">
        <f>I977+I990+I996</f>
        <v>916.70000000000016</v>
      </c>
      <c r="J976" s="318">
        <f>J977+J990+J996</f>
        <v>0</v>
      </c>
      <c r="K976" s="318">
        <f>K977+K990+K996</f>
        <v>0</v>
      </c>
    </row>
    <row r="977" spans="1:11" ht="38.25" customHeight="1">
      <c r="A977" s="213"/>
      <c r="B977" s="116" t="s">
        <v>161</v>
      </c>
      <c r="C977" s="153" t="s">
        <v>33</v>
      </c>
      <c r="D977" s="153" t="s">
        <v>18</v>
      </c>
      <c r="E977" s="153" t="s">
        <v>300</v>
      </c>
      <c r="F977" s="153"/>
      <c r="G977" s="318">
        <f t="shared" si="240"/>
        <v>-2541</v>
      </c>
      <c r="H977" s="319">
        <f>H978+H984</f>
        <v>0</v>
      </c>
      <c r="I977" s="319">
        <f>I978+I984</f>
        <v>-2541</v>
      </c>
      <c r="J977" s="319">
        <f>J978+J984</f>
        <v>0</v>
      </c>
      <c r="K977" s="319">
        <f>K978+K984</f>
        <v>0</v>
      </c>
    </row>
    <row r="978" spans="1:11" ht="25.5" customHeight="1">
      <c r="A978" s="213"/>
      <c r="B978" s="116" t="s">
        <v>301</v>
      </c>
      <c r="C978" s="153" t="s">
        <v>33</v>
      </c>
      <c r="D978" s="153" t="s">
        <v>18</v>
      </c>
      <c r="E978" s="153" t="s">
        <v>302</v>
      </c>
      <c r="F978" s="153"/>
      <c r="G978" s="318">
        <f t="shared" si="240"/>
        <v>-2541</v>
      </c>
      <c r="H978" s="319">
        <f>H979</f>
        <v>0</v>
      </c>
      <c r="I978" s="319">
        <f t="shared" ref="I978:K980" si="241">I979</f>
        <v>-2541</v>
      </c>
      <c r="J978" s="319">
        <f t="shared" si="241"/>
        <v>0</v>
      </c>
      <c r="K978" s="319">
        <f t="shared" si="241"/>
        <v>0</v>
      </c>
    </row>
    <row r="979" spans="1:11" ht="25.5" customHeight="1">
      <c r="A979" s="213"/>
      <c r="B979" s="217" t="s">
        <v>303</v>
      </c>
      <c r="C979" s="153" t="s">
        <v>33</v>
      </c>
      <c r="D979" s="153" t="s">
        <v>18</v>
      </c>
      <c r="E979" s="153" t="s">
        <v>304</v>
      </c>
      <c r="F979" s="153"/>
      <c r="G979" s="318">
        <f t="shared" si="240"/>
        <v>-2541</v>
      </c>
      <c r="H979" s="319">
        <f>H980</f>
        <v>0</v>
      </c>
      <c r="I979" s="319">
        <f t="shared" si="241"/>
        <v>-2541</v>
      </c>
      <c r="J979" s="319">
        <f t="shared" si="241"/>
        <v>0</v>
      </c>
      <c r="K979" s="319">
        <f t="shared" si="241"/>
        <v>0</v>
      </c>
    </row>
    <row r="980" spans="1:11" ht="153" customHeight="1">
      <c r="A980" s="152"/>
      <c r="B980" s="97" t="s">
        <v>574</v>
      </c>
      <c r="C980" s="109" t="s">
        <v>33</v>
      </c>
      <c r="D980" s="109" t="s">
        <v>18</v>
      </c>
      <c r="E980" s="109" t="s">
        <v>534</v>
      </c>
      <c r="F980" s="111"/>
      <c r="G980" s="315">
        <f t="shared" si="240"/>
        <v>-2541</v>
      </c>
      <c r="H980" s="316">
        <f>H981</f>
        <v>0</v>
      </c>
      <c r="I980" s="316">
        <f t="shared" si="241"/>
        <v>-2541</v>
      </c>
      <c r="J980" s="316">
        <f t="shared" si="241"/>
        <v>0</v>
      </c>
      <c r="K980" s="316">
        <f t="shared" si="241"/>
        <v>0</v>
      </c>
    </row>
    <row r="981" spans="1:11" ht="25.5" customHeight="1">
      <c r="A981" s="155"/>
      <c r="B981" s="108" t="s">
        <v>146</v>
      </c>
      <c r="C981" s="109" t="s">
        <v>33</v>
      </c>
      <c r="D981" s="109" t="s">
        <v>18</v>
      </c>
      <c r="E981" s="109" t="s">
        <v>534</v>
      </c>
      <c r="F981" s="109" t="s">
        <v>147</v>
      </c>
      <c r="G981" s="315">
        <f t="shared" si="240"/>
        <v>-2541</v>
      </c>
      <c r="H981" s="316">
        <f>H982+H983</f>
        <v>0</v>
      </c>
      <c r="I981" s="316">
        <f>I982+I983</f>
        <v>-2541</v>
      </c>
      <c r="J981" s="316">
        <f>J982+J983</f>
        <v>0</v>
      </c>
      <c r="K981" s="316">
        <f>K982+K983</f>
        <v>0</v>
      </c>
    </row>
    <row r="982" spans="1:11" ht="25.5" customHeight="1">
      <c r="A982" s="220"/>
      <c r="B982" s="217" t="s">
        <v>163</v>
      </c>
      <c r="C982" s="146" t="s">
        <v>33</v>
      </c>
      <c r="D982" s="146" t="s">
        <v>18</v>
      </c>
      <c r="E982" s="117" t="s">
        <v>534</v>
      </c>
      <c r="F982" s="146" t="s">
        <v>164</v>
      </c>
      <c r="G982" s="167">
        <f>H982+I982+J982+K982</f>
        <v>-2541</v>
      </c>
      <c r="H982" s="323">
        <f>'приложение 8.5.'!I1491</f>
        <v>0</v>
      </c>
      <c r="I982" s="323">
        <f>'приложение 8.5.'!J1491</f>
        <v>-2541</v>
      </c>
      <c r="J982" s="323">
        <f>'приложение 8.5.'!K1491</f>
        <v>0</v>
      </c>
      <c r="K982" s="323">
        <f>'приложение 8.5.'!L1491</f>
        <v>0</v>
      </c>
    </row>
    <row r="983" spans="1:11" ht="38.25" customHeight="1">
      <c r="A983" s="155"/>
      <c r="B983" s="108" t="s">
        <v>148</v>
      </c>
      <c r="C983" s="109" t="s">
        <v>33</v>
      </c>
      <c r="D983" s="109" t="s">
        <v>18</v>
      </c>
      <c r="E983" s="109" t="s">
        <v>534</v>
      </c>
      <c r="F983" s="109" t="s">
        <v>149</v>
      </c>
      <c r="G983" s="315">
        <f t="shared" ref="G983:G990" si="242">SUM(H983:K983)</f>
        <v>0</v>
      </c>
      <c r="H983" s="316">
        <f>'приложение 8.5.'!I1493</f>
        <v>0</v>
      </c>
      <c r="I983" s="316">
        <f>'приложение 8.5.'!J1493</f>
        <v>0</v>
      </c>
      <c r="J983" s="316">
        <f>'приложение 8.5.'!K1493</f>
        <v>0</v>
      </c>
      <c r="K983" s="316">
        <f>'приложение 8.5.'!L1493</f>
        <v>0</v>
      </c>
    </row>
    <row r="984" spans="1:11" ht="76.5" hidden="1" customHeight="1">
      <c r="A984" s="155"/>
      <c r="B984" s="217" t="s">
        <v>528</v>
      </c>
      <c r="C984" s="109" t="s">
        <v>33</v>
      </c>
      <c r="D984" s="109" t="s">
        <v>18</v>
      </c>
      <c r="E984" s="109" t="s">
        <v>529</v>
      </c>
      <c r="F984" s="109"/>
      <c r="G984" s="315">
        <f t="shared" si="242"/>
        <v>0</v>
      </c>
      <c r="H984" s="316">
        <f>H985</f>
        <v>0</v>
      </c>
      <c r="I984" s="316">
        <f>I985</f>
        <v>0</v>
      </c>
      <c r="J984" s="316">
        <f>J985</f>
        <v>0</v>
      </c>
      <c r="K984" s="316">
        <f>K985</f>
        <v>0</v>
      </c>
    </row>
    <row r="985" spans="1:11" ht="137.25" hidden="1" customHeight="1">
      <c r="A985" s="211"/>
      <c r="B985" s="212" t="s">
        <v>502</v>
      </c>
      <c r="C985" s="153" t="s">
        <v>33</v>
      </c>
      <c r="D985" s="153" t="s">
        <v>18</v>
      </c>
      <c r="E985" s="153" t="s">
        <v>530</v>
      </c>
      <c r="F985" s="153"/>
      <c r="G985" s="315">
        <f t="shared" si="242"/>
        <v>0</v>
      </c>
      <c r="H985" s="319">
        <f>H986+H988</f>
        <v>0</v>
      </c>
      <c r="I985" s="319">
        <f>I986+I988</f>
        <v>0</v>
      </c>
      <c r="J985" s="319">
        <f>J986+J988</f>
        <v>0</v>
      </c>
      <c r="K985" s="319">
        <f>K986+K988</f>
        <v>0</v>
      </c>
    </row>
    <row r="986" spans="1:11" ht="38.25" hidden="1" customHeight="1">
      <c r="A986" s="155"/>
      <c r="B986" s="108" t="s">
        <v>86</v>
      </c>
      <c r="C986" s="153" t="s">
        <v>33</v>
      </c>
      <c r="D986" s="153" t="s">
        <v>18</v>
      </c>
      <c r="E986" s="153" t="s">
        <v>530</v>
      </c>
      <c r="F986" s="109" t="s">
        <v>57</v>
      </c>
      <c r="G986" s="315">
        <f t="shared" si="242"/>
        <v>0</v>
      </c>
      <c r="H986" s="316">
        <f>H987</f>
        <v>0</v>
      </c>
      <c r="I986" s="316">
        <f>I987</f>
        <v>0</v>
      </c>
      <c r="J986" s="316">
        <f>J987</f>
        <v>0</v>
      </c>
      <c r="K986" s="316">
        <f>K987</f>
        <v>0</v>
      </c>
    </row>
    <row r="987" spans="1:11" ht="38.25" hidden="1" customHeight="1">
      <c r="A987" s="155"/>
      <c r="B987" s="108" t="s">
        <v>111</v>
      </c>
      <c r="C987" s="153" t="s">
        <v>33</v>
      </c>
      <c r="D987" s="153" t="s">
        <v>18</v>
      </c>
      <c r="E987" s="153" t="s">
        <v>530</v>
      </c>
      <c r="F987" s="109" t="s">
        <v>59</v>
      </c>
      <c r="G987" s="315">
        <f t="shared" si="242"/>
        <v>0</v>
      </c>
      <c r="H987" s="316">
        <f>'приложение 8.5.'!I1135</f>
        <v>0</v>
      </c>
      <c r="I987" s="316">
        <f>'приложение 8.5.'!J1135</f>
        <v>0</v>
      </c>
      <c r="J987" s="316">
        <f>'приложение 8.5.'!K1135</f>
        <v>0</v>
      </c>
      <c r="K987" s="316">
        <f>'приложение 8.5.'!L1135</f>
        <v>0</v>
      </c>
    </row>
    <row r="988" spans="1:11" ht="25.5" hidden="1" customHeight="1">
      <c r="A988" s="211"/>
      <c r="B988" s="212" t="s">
        <v>146</v>
      </c>
      <c r="C988" s="153" t="s">
        <v>33</v>
      </c>
      <c r="D988" s="153" t="s">
        <v>18</v>
      </c>
      <c r="E988" s="153" t="s">
        <v>530</v>
      </c>
      <c r="F988" s="153" t="s">
        <v>147</v>
      </c>
      <c r="G988" s="315">
        <f t="shared" si="242"/>
        <v>0</v>
      </c>
      <c r="H988" s="319">
        <f>H989</f>
        <v>0</v>
      </c>
      <c r="I988" s="319">
        <f>I989</f>
        <v>0</v>
      </c>
      <c r="J988" s="319">
        <f>J989</f>
        <v>0</v>
      </c>
      <c r="K988" s="319">
        <f>K989</f>
        <v>0</v>
      </c>
    </row>
    <row r="989" spans="1:11" ht="25.5" hidden="1" customHeight="1">
      <c r="A989" s="211"/>
      <c r="B989" s="212" t="s">
        <v>163</v>
      </c>
      <c r="C989" s="153" t="s">
        <v>33</v>
      </c>
      <c r="D989" s="153" t="s">
        <v>18</v>
      </c>
      <c r="E989" s="153" t="s">
        <v>530</v>
      </c>
      <c r="F989" s="153" t="s">
        <v>164</v>
      </c>
      <c r="G989" s="315">
        <f t="shared" si="242"/>
        <v>0</v>
      </c>
      <c r="H989" s="319">
        <f>'приложение 8.5.'!I1138</f>
        <v>0</v>
      </c>
      <c r="I989" s="319">
        <f>'приложение 8.5.'!J1138</f>
        <v>0</v>
      </c>
      <c r="J989" s="319">
        <f>'приложение 8.5.'!K1138</f>
        <v>0</v>
      </c>
      <c r="K989" s="319">
        <f>'приложение 8.5.'!L1138</f>
        <v>0</v>
      </c>
    </row>
    <row r="990" spans="1:11" ht="62.25" customHeight="1">
      <c r="A990" s="216"/>
      <c r="B990" s="212" t="s">
        <v>373</v>
      </c>
      <c r="C990" s="153" t="s">
        <v>33</v>
      </c>
      <c r="D990" s="153" t="s">
        <v>17</v>
      </c>
      <c r="E990" s="153" t="s">
        <v>374</v>
      </c>
      <c r="F990" s="209"/>
      <c r="G990" s="318">
        <f t="shared" si="242"/>
        <v>3245.3</v>
      </c>
      <c r="H990" s="318">
        <f>H991</f>
        <v>0</v>
      </c>
      <c r="I990" s="318">
        <f t="shared" ref="I990:K992" si="243">I991</f>
        <v>3245.3</v>
      </c>
      <c r="J990" s="318">
        <f t="shared" si="243"/>
        <v>0</v>
      </c>
      <c r="K990" s="318">
        <f t="shared" si="243"/>
        <v>0</v>
      </c>
    </row>
    <row r="991" spans="1:11" ht="153" customHeight="1">
      <c r="A991" s="216"/>
      <c r="B991" s="212" t="s">
        <v>501</v>
      </c>
      <c r="C991" s="153" t="s">
        <v>33</v>
      </c>
      <c r="D991" s="153" t="s">
        <v>18</v>
      </c>
      <c r="E991" s="153" t="s">
        <v>527</v>
      </c>
      <c r="F991" s="153"/>
      <c r="G991" s="318">
        <f t="shared" ref="G991:G1013" si="244">SUM(H991:K991)</f>
        <v>3245.3</v>
      </c>
      <c r="H991" s="319">
        <f>H992+H994</f>
        <v>0</v>
      </c>
      <c r="I991" s="319">
        <f>I992+I994</f>
        <v>3245.3</v>
      </c>
      <c r="J991" s="319">
        <f>J992+J994</f>
        <v>0</v>
      </c>
      <c r="K991" s="319">
        <f>K992+K994</f>
        <v>0</v>
      </c>
    </row>
    <row r="992" spans="1:11" ht="25.5" hidden="1" customHeight="1">
      <c r="A992" s="211"/>
      <c r="B992" s="212" t="s">
        <v>146</v>
      </c>
      <c r="C992" s="153" t="s">
        <v>33</v>
      </c>
      <c r="D992" s="153" t="s">
        <v>18</v>
      </c>
      <c r="E992" s="153" t="s">
        <v>527</v>
      </c>
      <c r="F992" s="153" t="s">
        <v>147</v>
      </c>
      <c r="G992" s="318">
        <f t="shared" si="244"/>
        <v>0</v>
      </c>
      <c r="H992" s="319">
        <f>H993</f>
        <v>0</v>
      </c>
      <c r="I992" s="319">
        <f t="shared" si="243"/>
        <v>0</v>
      </c>
      <c r="J992" s="319">
        <f t="shared" si="243"/>
        <v>0</v>
      </c>
      <c r="K992" s="319">
        <f t="shared" si="243"/>
        <v>0</v>
      </c>
    </row>
    <row r="993" spans="1:11" ht="38.25" hidden="1" customHeight="1">
      <c r="A993" s="211"/>
      <c r="B993" s="212" t="s">
        <v>148</v>
      </c>
      <c r="C993" s="153" t="s">
        <v>33</v>
      </c>
      <c r="D993" s="153" t="s">
        <v>18</v>
      </c>
      <c r="E993" s="153" t="s">
        <v>527</v>
      </c>
      <c r="F993" s="153" t="s">
        <v>149</v>
      </c>
      <c r="G993" s="318">
        <f t="shared" si="244"/>
        <v>0</v>
      </c>
      <c r="H993" s="319">
        <f>'приложение 8.5.'!I1143</f>
        <v>0</v>
      </c>
      <c r="I993" s="319">
        <f>'приложение 8.5.'!J1143</f>
        <v>0</v>
      </c>
      <c r="J993" s="319">
        <f>'приложение 8.5.'!K1143</f>
        <v>0</v>
      </c>
      <c r="K993" s="319">
        <f>'приложение 8.5.'!L1143</f>
        <v>0</v>
      </c>
    </row>
    <row r="994" spans="1:11" s="150" customFormat="1" ht="44.25" customHeight="1">
      <c r="A994" s="67"/>
      <c r="B994" s="13" t="s">
        <v>343</v>
      </c>
      <c r="C994" s="15" t="s">
        <v>33</v>
      </c>
      <c r="D994" s="15" t="s">
        <v>18</v>
      </c>
      <c r="E994" s="15" t="s">
        <v>527</v>
      </c>
      <c r="F994" s="15" t="s">
        <v>77</v>
      </c>
      <c r="G994" s="159">
        <f>H994+I994+J994+K994</f>
        <v>3245.3</v>
      </c>
      <c r="H994" s="160">
        <f>H995</f>
        <v>0</v>
      </c>
      <c r="I994" s="160">
        <f>I995</f>
        <v>3245.3</v>
      </c>
      <c r="J994" s="160">
        <f>J995</f>
        <v>0</v>
      </c>
      <c r="K994" s="160">
        <f>K995</f>
        <v>0</v>
      </c>
    </row>
    <row r="995" spans="1:11" s="150" customFormat="1" ht="12.75" customHeight="1">
      <c r="A995" s="67"/>
      <c r="B995" s="13" t="s">
        <v>35</v>
      </c>
      <c r="C995" s="15" t="s">
        <v>33</v>
      </c>
      <c r="D995" s="15" t="s">
        <v>18</v>
      </c>
      <c r="E995" s="15" t="s">
        <v>527</v>
      </c>
      <c r="F995" s="15" t="s">
        <v>78</v>
      </c>
      <c r="G995" s="159">
        <f>H995+I995+J995+K995</f>
        <v>3245.3</v>
      </c>
      <c r="H995" s="160">
        <f>'приложение 8.5.'!I1146</f>
        <v>0</v>
      </c>
      <c r="I995" s="160">
        <f>'приложение 8.5.'!J1146</f>
        <v>3245.3</v>
      </c>
      <c r="J995" s="160">
        <f>'приложение 8.5.'!K1146</f>
        <v>0</v>
      </c>
      <c r="K995" s="160">
        <f>'приложение 8.5.'!L1146</f>
        <v>0</v>
      </c>
    </row>
    <row r="996" spans="1:11" s="201" customFormat="1" ht="51" customHeight="1">
      <c r="A996" s="199"/>
      <c r="B996" s="108" t="s">
        <v>98</v>
      </c>
      <c r="C996" s="146" t="s">
        <v>33</v>
      </c>
      <c r="D996" s="146" t="s">
        <v>18</v>
      </c>
      <c r="E996" s="139" t="s">
        <v>249</v>
      </c>
      <c r="F996" s="140"/>
      <c r="G996" s="167">
        <f>SUM(H996:K996)</f>
        <v>212.39999999999998</v>
      </c>
      <c r="H996" s="168">
        <f t="shared" ref="H996:K997" si="245">H997</f>
        <v>0</v>
      </c>
      <c r="I996" s="168">
        <f t="shared" si="245"/>
        <v>212.39999999999998</v>
      </c>
      <c r="J996" s="168">
        <f t="shared" si="245"/>
        <v>0</v>
      </c>
      <c r="K996" s="168">
        <f t="shared" si="245"/>
        <v>0</v>
      </c>
    </row>
    <row r="997" spans="1:11" s="201" customFormat="1" ht="52.5" customHeight="1">
      <c r="A997" s="199"/>
      <c r="B997" s="116" t="s">
        <v>250</v>
      </c>
      <c r="C997" s="146" t="s">
        <v>33</v>
      </c>
      <c r="D997" s="146" t="s">
        <v>18</v>
      </c>
      <c r="E997" s="139" t="s">
        <v>251</v>
      </c>
      <c r="F997" s="140"/>
      <c r="G997" s="167">
        <f>SUM(H997:K997)</f>
        <v>212.39999999999998</v>
      </c>
      <c r="H997" s="168">
        <f t="shared" si="245"/>
        <v>0</v>
      </c>
      <c r="I997" s="168">
        <f t="shared" si="245"/>
        <v>212.39999999999998</v>
      </c>
      <c r="J997" s="168">
        <f t="shared" si="245"/>
        <v>0</v>
      </c>
      <c r="K997" s="168">
        <f t="shared" si="245"/>
        <v>0</v>
      </c>
    </row>
    <row r="998" spans="1:11" s="201" customFormat="1" ht="174.75" customHeight="1">
      <c r="A998" s="220"/>
      <c r="B998" s="217" t="s">
        <v>502</v>
      </c>
      <c r="C998" s="146" t="s">
        <v>33</v>
      </c>
      <c r="D998" s="146" t="s">
        <v>18</v>
      </c>
      <c r="E998" s="146" t="s">
        <v>646</v>
      </c>
      <c r="F998" s="146"/>
      <c r="G998" s="167">
        <f t="shared" ref="G998:G1003" si="246">H998+I998+J998+K998</f>
        <v>212.39999999999998</v>
      </c>
      <c r="H998" s="321">
        <f>H999+H1001</f>
        <v>0</v>
      </c>
      <c r="I998" s="321">
        <f>I999+I1001</f>
        <v>212.39999999999998</v>
      </c>
      <c r="J998" s="321">
        <f>J999+J1001</f>
        <v>0</v>
      </c>
      <c r="K998" s="321">
        <f>K999+K1001</f>
        <v>0</v>
      </c>
    </row>
    <row r="999" spans="1:11" s="222" customFormat="1" ht="38.25" customHeight="1">
      <c r="A999" s="148"/>
      <c r="B999" s="116" t="s">
        <v>86</v>
      </c>
      <c r="C999" s="146" t="s">
        <v>33</v>
      </c>
      <c r="D999" s="146" t="s">
        <v>18</v>
      </c>
      <c r="E999" s="146" t="s">
        <v>646</v>
      </c>
      <c r="F999" s="117" t="s">
        <v>57</v>
      </c>
      <c r="G999" s="167">
        <f t="shared" si="246"/>
        <v>212.39999999999998</v>
      </c>
      <c r="H999" s="168">
        <f>H1000</f>
        <v>0</v>
      </c>
      <c r="I999" s="168">
        <f>I1000</f>
        <v>212.39999999999998</v>
      </c>
      <c r="J999" s="168">
        <f>J1000</f>
        <v>0</v>
      </c>
      <c r="K999" s="168">
        <f>K1000</f>
        <v>0</v>
      </c>
    </row>
    <row r="1000" spans="1:11" s="222" customFormat="1" ht="38.25" customHeight="1">
      <c r="A1000" s="148"/>
      <c r="B1000" s="116" t="s">
        <v>111</v>
      </c>
      <c r="C1000" s="146" t="s">
        <v>33</v>
      </c>
      <c r="D1000" s="146" t="s">
        <v>18</v>
      </c>
      <c r="E1000" s="146" t="s">
        <v>646</v>
      </c>
      <c r="F1000" s="117" t="s">
        <v>59</v>
      </c>
      <c r="G1000" s="167">
        <f t="shared" si="246"/>
        <v>212.39999999999998</v>
      </c>
      <c r="H1000" s="168">
        <f>'приложение 8.5.'!I1152</f>
        <v>0</v>
      </c>
      <c r="I1000" s="168">
        <f>'приложение 8.5.'!J1152</f>
        <v>212.39999999999998</v>
      </c>
      <c r="J1000" s="168">
        <f>'приложение 8.5.'!K1152</f>
        <v>0</v>
      </c>
      <c r="K1000" s="168">
        <f>'приложение 8.5.'!L1152</f>
        <v>0</v>
      </c>
    </row>
    <row r="1001" spans="1:11" s="150" customFormat="1" ht="25.5" hidden="1" customHeight="1">
      <c r="A1001" s="220"/>
      <c r="B1001" s="217" t="s">
        <v>146</v>
      </c>
      <c r="C1001" s="146" t="s">
        <v>33</v>
      </c>
      <c r="D1001" s="146" t="s">
        <v>18</v>
      </c>
      <c r="E1001" s="146" t="s">
        <v>646</v>
      </c>
      <c r="F1001" s="146" t="s">
        <v>147</v>
      </c>
      <c r="G1001" s="167">
        <f t="shared" si="246"/>
        <v>0</v>
      </c>
      <c r="H1001" s="321">
        <f>H1002+H1003</f>
        <v>0</v>
      </c>
      <c r="I1001" s="321">
        <f>I1002+I1003</f>
        <v>0</v>
      </c>
      <c r="J1001" s="321">
        <f>J1002+J1003</f>
        <v>0</v>
      </c>
      <c r="K1001" s="321">
        <f>K1002+K1003</f>
        <v>0</v>
      </c>
    </row>
    <row r="1002" spans="1:11" s="150" customFormat="1" ht="39.75" hidden="1" customHeight="1">
      <c r="A1002" s="220"/>
      <c r="B1002" s="217" t="s">
        <v>163</v>
      </c>
      <c r="C1002" s="146" t="s">
        <v>33</v>
      </c>
      <c r="D1002" s="146" t="s">
        <v>18</v>
      </c>
      <c r="E1002" s="146" t="s">
        <v>646</v>
      </c>
      <c r="F1002" s="146" t="s">
        <v>164</v>
      </c>
      <c r="G1002" s="167">
        <f t="shared" si="246"/>
        <v>0</v>
      </c>
      <c r="H1002" s="321">
        <f>'приложение 8.5.'!I1155</f>
        <v>0</v>
      </c>
      <c r="I1002" s="321">
        <f>'приложение 8.5.'!J1155</f>
        <v>0</v>
      </c>
      <c r="J1002" s="321">
        <f>'приложение 8.5.'!K1155</f>
        <v>0</v>
      </c>
      <c r="K1002" s="321">
        <f>'приложение 8.5.'!L1155</f>
        <v>0</v>
      </c>
    </row>
    <row r="1003" spans="1:11" s="29" customFormat="1" ht="41.25" hidden="1" customHeight="1">
      <c r="A1003" s="67"/>
      <c r="B1003" s="13" t="s">
        <v>148</v>
      </c>
      <c r="C1003" s="146" t="s">
        <v>33</v>
      </c>
      <c r="D1003" s="146" t="s">
        <v>18</v>
      </c>
      <c r="E1003" s="146" t="s">
        <v>646</v>
      </c>
      <c r="F1003" s="15" t="s">
        <v>149</v>
      </c>
      <c r="G1003" s="159">
        <f t="shared" si="246"/>
        <v>0</v>
      </c>
      <c r="H1003" s="160">
        <f>'приложение 8.5.'!I1157</f>
        <v>0</v>
      </c>
      <c r="I1003" s="160">
        <f>'приложение 8.5.'!J1157</f>
        <v>0</v>
      </c>
      <c r="J1003" s="160">
        <f>'приложение 8.5.'!K1157</f>
        <v>0</v>
      </c>
      <c r="K1003" s="160">
        <f>'приложение 8.5.'!L1157</f>
        <v>0</v>
      </c>
    </row>
    <row r="1004" spans="1:11" ht="25.5" customHeight="1">
      <c r="A1004" s="194"/>
      <c r="B1004" s="193" t="s">
        <v>156</v>
      </c>
      <c r="C1004" s="111" t="s">
        <v>33</v>
      </c>
      <c r="D1004" s="111" t="s">
        <v>114</v>
      </c>
      <c r="E1004" s="111"/>
      <c r="F1004" s="111"/>
      <c r="G1004" s="318">
        <f t="shared" si="244"/>
        <v>-2.2759572004815709E-14</v>
      </c>
      <c r="H1004" s="315">
        <f>H1005+H1019+H1023</f>
        <v>0</v>
      </c>
      <c r="I1004" s="315">
        <f>I1005+I1019+I1023</f>
        <v>-2.2759572004815709E-14</v>
      </c>
      <c r="J1004" s="315">
        <f>J1005+J1019+J1023</f>
        <v>0</v>
      </c>
      <c r="K1004" s="315">
        <f>K1005+K1019+K1023</f>
        <v>0</v>
      </c>
    </row>
    <row r="1005" spans="1:11" ht="38.25" hidden="1" customHeight="1">
      <c r="A1005" s="211"/>
      <c r="B1005" s="116" t="s">
        <v>161</v>
      </c>
      <c r="C1005" s="153" t="s">
        <v>33</v>
      </c>
      <c r="D1005" s="153" t="s">
        <v>114</v>
      </c>
      <c r="E1005" s="153" t="s">
        <v>300</v>
      </c>
      <c r="F1005" s="153"/>
      <c r="G1005" s="315">
        <f t="shared" si="244"/>
        <v>0</v>
      </c>
      <c r="H1005" s="319">
        <f>H1006</f>
        <v>0</v>
      </c>
      <c r="I1005" s="319">
        <f>I1006</f>
        <v>0</v>
      </c>
      <c r="J1005" s="319">
        <f>J1006</f>
        <v>0</v>
      </c>
      <c r="K1005" s="319">
        <f>K1006</f>
        <v>0</v>
      </c>
    </row>
    <row r="1006" spans="1:11" ht="76.5" hidden="1" customHeight="1">
      <c r="A1006" s="211"/>
      <c r="B1006" s="217" t="s">
        <v>528</v>
      </c>
      <c r="C1006" s="109" t="s">
        <v>33</v>
      </c>
      <c r="D1006" s="109" t="s">
        <v>114</v>
      </c>
      <c r="E1006" s="109" t="s">
        <v>529</v>
      </c>
      <c r="F1006" s="153"/>
      <c r="G1006" s="315">
        <f t="shared" si="244"/>
        <v>0</v>
      </c>
      <c r="H1006" s="319">
        <f>H1007+H1014</f>
        <v>0</v>
      </c>
      <c r="I1006" s="319">
        <f>I1007+I1014</f>
        <v>0</v>
      </c>
      <c r="J1006" s="319">
        <f>J1007+J1014</f>
        <v>0</v>
      </c>
      <c r="K1006" s="319">
        <f>K1007+K1014</f>
        <v>0</v>
      </c>
    </row>
    <row r="1007" spans="1:11" ht="89.25" hidden="1" customHeight="1">
      <c r="A1007" s="211"/>
      <c r="B1007" s="212" t="s">
        <v>503</v>
      </c>
      <c r="C1007" s="153" t="s">
        <v>33</v>
      </c>
      <c r="D1007" s="153" t="s">
        <v>114</v>
      </c>
      <c r="E1007" s="232" t="s">
        <v>531</v>
      </c>
      <c r="F1007" s="153"/>
      <c r="G1007" s="315">
        <f t="shared" si="244"/>
        <v>0</v>
      </c>
      <c r="H1007" s="319">
        <f>H1008+H1010+H1012</f>
        <v>0</v>
      </c>
      <c r="I1007" s="319">
        <f>I1008+I1010+I1012</f>
        <v>0</v>
      </c>
      <c r="J1007" s="319">
        <f>J1008+J1010+J1012</f>
        <v>0</v>
      </c>
      <c r="K1007" s="319">
        <f>K1008+K1010+K1012</f>
        <v>0</v>
      </c>
    </row>
    <row r="1008" spans="1:11" ht="138" hidden="1" customHeight="1">
      <c r="A1008" s="155"/>
      <c r="B1008" s="108" t="s">
        <v>55</v>
      </c>
      <c r="C1008" s="153" t="s">
        <v>33</v>
      </c>
      <c r="D1008" s="153" t="s">
        <v>114</v>
      </c>
      <c r="E1008" s="232" t="s">
        <v>531</v>
      </c>
      <c r="F1008" s="109" t="s">
        <v>56</v>
      </c>
      <c r="G1008" s="315">
        <f t="shared" si="244"/>
        <v>0</v>
      </c>
      <c r="H1008" s="316">
        <f>H1009</f>
        <v>0</v>
      </c>
      <c r="I1008" s="316">
        <f>I1009</f>
        <v>0</v>
      </c>
      <c r="J1008" s="316">
        <f>J1009</f>
        <v>0</v>
      </c>
      <c r="K1008" s="316">
        <f>K1009</f>
        <v>0</v>
      </c>
    </row>
    <row r="1009" spans="1:12" ht="38.25" hidden="1" customHeight="1">
      <c r="A1009" s="155"/>
      <c r="B1009" s="108" t="s">
        <v>104</v>
      </c>
      <c r="C1009" s="153" t="s">
        <v>33</v>
      </c>
      <c r="D1009" s="153" t="s">
        <v>114</v>
      </c>
      <c r="E1009" s="232" t="s">
        <v>531</v>
      </c>
      <c r="F1009" s="109" t="s">
        <v>105</v>
      </c>
      <c r="G1009" s="315">
        <f t="shared" si="244"/>
        <v>0</v>
      </c>
      <c r="H1009" s="316">
        <f>'приложение 8.5.'!I1164</f>
        <v>0</v>
      </c>
      <c r="I1009" s="316">
        <f>'приложение 8.5.'!J1164</f>
        <v>0</v>
      </c>
      <c r="J1009" s="316">
        <f>'приложение 8.5.'!K1164</f>
        <v>0</v>
      </c>
      <c r="K1009" s="316">
        <f>'приложение 8.5.'!L1164</f>
        <v>0</v>
      </c>
    </row>
    <row r="1010" spans="1:12" ht="38.25" hidden="1" customHeight="1">
      <c r="A1010" s="155"/>
      <c r="B1010" s="108" t="s">
        <v>86</v>
      </c>
      <c r="C1010" s="153" t="s">
        <v>33</v>
      </c>
      <c r="D1010" s="153" t="s">
        <v>114</v>
      </c>
      <c r="E1010" s="232" t="s">
        <v>531</v>
      </c>
      <c r="F1010" s="109" t="s">
        <v>57</v>
      </c>
      <c r="G1010" s="315">
        <f t="shared" si="244"/>
        <v>0</v>
      </c>
      <c r="H1010" s="316">
        <f>H1011</f>
        <v>0</v>
      </c>
      <c r="I1010" s="316">
        <f>I1011</f>
        <v>0</v>
      </c>
      <c r="J1010" s="316">
        <f>J1011</f>
        <v>0</v>
      </c>
      <c r="K1010" s="316">
        <f>K1011</f>
        <v>0</v>
      </c>
    </row>
    <row r="1011" spans="1:12" ht="38.25" hidden="1" customHeight="1">
      <c r="A1011" s="155"/>
      <c r="B1011" s="108" t="s">
        <v>111</v>
      </c>
      <c r="C1011" s="153" t="s">
        <v>33</v>
      </c>
      <c r="D1011" s="153" t="s">
        <v>114</v>
      </c>
      <c r="E1011" s="232" t="s">
        <v>531</v>
      </c>
      <c r="F1011" s="109" t="s">
        <v>59</v>
      </c>
      <c r="G1011" s="315">
        <f t="shared" si="244"/>
        <v>0</v>
      </c>
      <c r="H1011" s="316">
        <f>'приложение 8.5.'!I1168+'приложение 8.5.'!I1500</f>
        <v>0</v>
      </c>
      <c r="I1011" s="316">
        <f>'приложение 8.5.'!J1168+'приложение 8.5.'!J1500</f>
        <v>0</v>
      </c>
      <c r="J1011" s="316">
        <f>'приложение 8.5.'!K1168+'приложение 8.5.'!K1500</f>
        <v>0</v>
      </c>
      <c r="K1011" s="316">
        <f>'приложение 8.5.'!L1168+'приложение 8.5.'!L1500</f>
        <v>0</v>
      </c>
    </row>
    <row r="1012" spans="1:12" ht="12.75" hidden="1" customHeight="1">
      <c r="A1012" s="155"/>
      <c r="B1012" s="112" t="s">
        <v>71</v>
      </c>
      <c r="C1012" s="153" t="s">
        <v>33</v>
      </c>
      <c r="D1012" s="153" t="s">
        <v>114</v>
      </c>
      <c r="E1012" s="232" t="s">
        <v>531</v>
      </c>
      <c r="F1012" s="109" t="s">
        <v>72</v>
      </c>
      <c r="G1012" s="315">
        <f t="shared" si="244"/>
        <v>0</v>
      </c>
      <c r="H1012" s="316">
        <f>H1013</f>
        <v>0</v>
      </c>
      <c r="I1012" s="316">
        <f>I1013</f>
        <v>0</v>
      </c>
      <c r="J1012" s="316">
        <f>J1013</f>
        <v>0</v>
      </c>
      <c r="K1012" s="316">
        <f>K1013</f>
        <v>0</v>
      </c>
    </row>
    <row r="1013" spans="1:12" ht="25.5" hidden="1" customHeight="1">
      <c r="A1013" s="155"/>
      <c r="B1013" s="112" t="s">
        <v>73</v>
      </c>
      <c r="C1013" s="153" t="s">
        <v>33</v>
      </c>
      <c r="D1013" s="153" t="s">
        <v>114</v>
      </c>
      <c r="E1013" s="232" t="s">
        <v>531</v>
      </c>
      <c r="F1013" s="109" t="s">
        <v>74</v>
      </c>
      <c r="G1013" s="315">
        <f t="shared" si="244"/>
        <v>0</v>
      </c>
      <c r="H1013" s="316">
        <f>'приложение 8.5.'!I1172</f>
        <v>0</v>
      </c>
      <c r="I1013" s="316">
        <f>'приложение 8.5.'!J1172</f>
        <v>0</v>
      </c>
      <c r="J1013" s="316">
        <f>'приложение 8.5.'!K1172</f>
        <v>0</v>
      </c>
      <c r="K1013" s="316">
        <f>'приложение 8.5.'!L1172</f>
        <v>0</v>
      </c>
    </row>
    <row r="1014" spans="1:12" ht="153" hidden="1" customHeight="1">
      <c r="A1014" s="211"/>
      <c r="B1014" s="212" t="s">
        <v>504</v>
      </c>
      <c r="C1014" s="153" t="s">
        <v>33</v>
      </c>
      <c r="D1014" s="153" t="s">
        <v>114</v>
      </c>
      <c r="E1014" s="232" t="s">
        <v>532</v>
      </c>
      <c r="F1014" s="153"/>
      <c r="G1014" s="315">
        <f t="shared" ref="G1014:G1024" si="247">SUM(H1014:K1014)</f>
        <v>0</v>
      </c>
      <c r="H1014" s="319">
        <f>H1015+H1017</f>
        <v>0</v>
      </c>
      <c r="I1014" s="319">
        <f>I1015+I1017</f>
        <v>0</v>
      </c>
      <c r="J1014" s="319">
        <f>J1015+J1017</f>
        <v>0</v>
      </c>
      <c r="K1014" s="319">
        <f>K1015+K1017</f>
        <v>0</v>
      </c>
    </row>
    <row r="1015" spans="1:12" ht="89.25" hidden="1" customHeight="1">
      <c r="A1015" s="155"/>
      <c r="B1015" s="108" t="s">
        <v>55</v>
      </c>
      <c r="C1015" s="153" t="s">
        <v>33</v>
      </c>
      <c r="D1015" s="153" t="s">
        <v>114</v>
      </c>
      <c r="E1015" s="232" t="s">
        <v>532</v>
      </c>
      <c r="F1015" s="109" t="s">
        <v>56</v>
      </c>
      <c r="G1015" s="315">
        <f t="shared" si="247"/>
        <v>0</v>
      </c>
      <c r="H1015" s="316">
        <f>H1016</f>
        <v>0</v>
      </c>
      <c r="I1015" s="316">
        <f>I1016</f>
        <v>0</v>
      </c>
      <c r="J1015" s="316">
        <f>J1016</f>
        <v>0</v>
      </c>
      <c r="K1015" s="316">
        <f>K1016</f>
        <v>0</v>
      </c>
    </row>
    <row r="1016" spans="1:12" ht="38.25" hidden="1" customHeight="1">
      <c r="A1016" s="155"/>
      <c r="B1016" s="108" t="s">
        <v>104</v>
      </c>
      <c r="C1016" s="153" t="s">
        <v>33</v>
      </c>
      <c r="D1016" s="153" t="s">
        <v>114</v>
      </c>
      <c r="E1016" s="232" t="s">
        <v>532</v>
      </c>
      <c r="F1016" s="109" t="s">
        <v>105</v>
      </c>
      <c r="G1016" s="315">
        <f t="shared" si="247"/>
        <v>0</v>
      </c>
      <c r="H1016" s="316">
        <f>'приложение 8.5.'!I1176</f>
        <v>0</v>
      </c>
      <c r="I1016" s="316">
        <f>'приложение 8.5.'!J1176</f>
        <v>0</v>
      </c>
      <c r="J1016" s="316">
        <f>'приложение 8.5.'!K1176</f>
        <v>0</v>
      </c>
      <c r="K1016" s="316">
        <f>'приложение 8.5.'!L1176</f>
        <v>0</v>
      </c>
    </row>
    <row r="1017" spans="1:12" ht="38.25" hidden="1" customHeight="1">
      <c r="A1017" s="155"/>
      <c r="B1017" s="108" t="s">
        <v>86</v>
      </c>
      <c r="C1017" s="153" t="s">
        <v>33</v>
      </c>
      <c r="D1017" s="153" t="s">
        <v>114</v>
      </c>
      <c r="E1017" s="232" t="s">
        <v>532</v>
      </c>
      <c r="F1017" s="109" t="s">
        <v>57</v>
      </c>
      <c r="G1017" s="315">
        <f t="shared" si="247"/>
        <v>0</v>
      </c>
      <c r="H1017" s="316">
        <f>H1018</f>
        <v>0</v>
      </c>
      <c r="I1017" s="316">
        <f>I1018</f>
        <v>0</v>
      </c>
      <c r="J1017" s="316">
        <f>J1018</f>
        <v>0</v>
      </c>
      <c r="K1017" s="316">
        <f>K1018</f>
        <v>0</v>
      </c>
    </row>
    <row r="1018" spans="1:12" ht="38.25" hidden="1" customHeight="1">
      <c r="A1018" s="155"/>
      <c r="B1018" s="108" t="s">
        <v>111</v>
      </c>
      <c r="C1018" s="153" t="s">
        <v>33</v>
      </c>
      <c r="D1018" s="153" t="s">
        <v>114</v>
      </c>
      <c r="E1018" s="232" t="s">
        <v>532</v>
      </c>
      <c r="F1018" s="109" t="s">
        <v>59</v>
      </c>
      <c r="G1018" s="315">
        <f t="shared" si="247"/>
        <v>0</v>
      </c>
      <c r="H1018" s="316">
        <f>'приложение 8.5.'!I1180</f>
        <v>0</v>
      </c>
      <c r="I1018" s="316">
        <f>'приложение 8.5.'!J1180</f>
        <v>0</v>
      </c>
      <c r="J1018" s="316">
        <f>'приложение 8.5.'!K1180</f>
        <v>0</v>
      </c>
      <c r="K1018" s="316">
        <f>'приложение 8.5.'!L1180</f>
        <v>0</v>
      </c>
    </row>
    <row r="1019" spans="1:12" ht="63.75" hidden="1" customHeight="1">
      <c r="A1019" s="211"/>
      <c r="B1019" s="212" t="s">
        <v>157</v>
      </c>
      <c r="C1019" s="153" t="s">
        <v>33</v>
      </c>
      <c r="D1019" s="153" t="s">
        <v>114</v>
      </c>
      <c r="E1019" s="232" t="s">
        <v>224</v>
      </c>
      <c r="F1019" s="153"/>
      <c r="G1019" s="318">
        <f t="shared" si="247"/>
        <v>0</v>
      </c>
      <c r="H1019" s="328">
        <f>H1020</f>
        <v>0</v>
      </c>
      <c r="I1019" s="328">
        <f t="shared" ref="I1019:K1021" si="248">I1020</f>
        <v>0</v>
      </c>
      <c r="J1019" s="328">
        <f t="shared" si="248"/>
        <v>0</v>
      </c>
      <c r="K1019" s="328">
        <f t="shared" si="248"/>
        <v>0</v>
      </c>
    </row>
    <row r="1020" spans="1:12" ht="25.5" hidden="1" customHeight="1">
      <c r="A1020" s="211"/>
      <c r="B1020" s="108" t="s">
        <v>216</v>
      </c>
      <c r="C1020" s="153" t="s">
        <v>33</v>
      </c>
      <c r="D1020" s="153" t="s">
        <v>114</v>
      </c>
      <c r="E1020" s="232" t="s">
        <v>225</v>
      </c>
      <c r="F1020" s="153"/>
      <c r="G1020" s="318">
        <f t="shared" si="247"/>
        <v>0</v>
      </c>
      <c r="H1020" s="328">
        <f>H1021</f>
        <v>0</v>
      </c>
      <c r="I1020" s="328">
        <f t="shared" si="248"/>
        <v>0</v>
      </c>
      <c r="J1020" s="328">
        <f t="shared" si="248"/>
        <v>0</v>
      </c>
      <c r="K1020" s="328">
        <f t="shared" si="248"/>
        <v>0</v>
      </c>
    </row>
    <row r="1021" spans="1:12" ht="51" hidden="1" customHeight="1">
      <c r="A1021" s="211"/>
      <c r="B1021" s="212" t="s">
        <v>223</v>
      </c>
      <c r="C1021" s="153" t="s">
        <v>33</v>
      </c>
      <c r="D1021" s="153" t="s">
        <v>114</v>
      </c>
      <c r="E1021" s="232" t="s">
        <v>225</v>
      </c>
      <c r="F1021" s="153" t="s">
        <v>49</v>
      </c>
      <c r="G1021" s="318">
        <f t="shared" si="247"/>
        <v>0</v>
      </c>
      <c r="H1021" s="319">
        <f>H1022</f>
        <v>0</v>
      </c>
      <c r="I1021" s="319">
        <f t="shared" si="248"/>
        <v>0</v>
      </c>
      <c r="J1021" s="319">
        <f t="shared" si="248"/>
        <v>0</v>
      </c>
      <c r="K1021" s="319">
        <f t="shared" si="248"/>
        <v>0</v>
      </c>
    </row>
    <row r="1022" spans="1:12" s="222" customFormat="1" ht="51" hidden="1" customHeight="1">
      <c r="A1022" s="211"/>
      <c r="B1022" s="212" t="s">
        <v>226</v>
      </c>
      <c r="C1022" s="153" t="s">
        <v>33</v>
      </c>
      <c r="D1022" s="153" t="s">
        <v>114</v>
      </c>
      <c r="E1022" s="232" t="s">
        <v>225</v>
      </c>
      <c r="F1022" s="153" t="s">
        <v>227</v>
      </c>
      <c r="G1022" s="315">
        <f t="shared" si="247"/>
        <v>0</v>
      </c>
      <c r="H1022" s="319">
        <f>'приложение 8.5.'!I1185</f>
        <v>0</v>
      </c>
      <c r="I1022" s="319">
        <f>'приложение 8.5.'!J1185</f>
        <v>0</v>
      </c>
      <c r="J1022" s="319">
        <f>'приложение 8.5.'!K1185</f>
        <v>0</v>
      </c>
      <c r="K1022" s="319">
        <f>'приложение 8.5.'!L1185</f>
        <v>0</v>
      </c>
      <c r="L1022" s="154"/>
    </row>
    <row r="1023" spans="1:12" s="222" customFormat="1" ht="51" customHeight="1">
      <c r="A1023" s="9"/>
      <c r="B1023" s="108" t="s">
        <v>98</v>
      </c>
      <c r="C1023" s="15" t="s">
        <v>33</v>
      </c>
      <c r="D1023" s="15" t="s">
        <v>114</v>
      </c>
      <c r="E1023" s="3" t="s">
        <v>249</v>
      </c>
      <c r="F1023" s="15"/>
      <c r="G1023" s="159">
        <f t="shared" si="247"/>
        <v>-2.2759572004815709E-14</v>
      </c>
      <c r="H1023" s="160">
        <f>H1024</f>
        <v>0</v>
      </c>
      <c r="I1023" s="160">
        <f>I1024</f>
        <v>-2.2759572004815709E-14</v>
      </c>
      <c r="J1023" s="160">
        <f>J1024</f>
        <v>0</v>
      </c>
      <c r="K1023" s="160">
        <f>K1024</f>
        <v>0</v>
      </c>
    </row>
    <row r="1024" spans="1:12" s="222" customFormat="1" ht="38.25" customHeight="1">
      <c r="A1024" s="9"/>
      <c r="B1024" s="13" t="s">
        <v>250</v>
      </c>
      <c r="C1024" s="15" t="s">
        <v>33</v>
      </c>
      <c r="D1024" s="15" t="s">
        <v>114</v>
      </c>
      <c r="E1024" s="15" t="s">
        <v>251</v>
      </c>
      <c r="F1024" s="15"/>
      <c r="G1024" s="159">
        <f t="shared" si="247"/>
        <v>-2.2759572004815709E-14</v>
      </c>
      <c r="H1024" s="160">
        <f>H1025+I927</f>
        <v>0</v>
      </c>
      <c r="I1024" s="160">
        <f>I1025+I1032</f>
        <v>-2.2759572004815709E-14</v>
      </c>
      <c r="J1024" s="160">
        <v>0</v>
      </c>
      <c r="K1024" s="160">
        <f>K1025+L927</f>
        <v>0</v>
      </c>
    </row>
    <row r="1025" spans="1:13" s="222" customFormat="1" ht="89.25" customHeight="1">
      <c r="A1025" s="9"/>
      <c r="B1025" s="13" t="s">
        <v>503</v>
      </c>
      <c r="C1025" s="15" t="s">
        <v>33</v>
      </c>
      <c r="D1025" s="15" t="s">
        <v>114</v>
      </c>
      <c r="E1025" s="15" t="s">
        <v>647</v>
      </c>
      <c r="F1025" s="15"/>
      <c r="G1025" s="166">
        <f t="shared" ref="G1025:G1031" si="249">H1025+I1025+J1025+K1025</f>
        <v>-2.2759572004815709E-14</v>
      </c>
      <c r="H1025" s="160">
        <f>H1026+H1028+H1030</f>
        <v>0</v>
      </c>
      <c r="I1025" s="160">
        <f>I1026+I1028+I1030</f>
        <v>-2.2759572004815709E-14</v>
      </c>
      <c r="J1025" s="160">
        <f>J1026+J1028+J1030</f>
        <v>0</v>
      </c>
      <c r="K1025" s="160">
        <f>K1026+K1028+K1030</f>
        <v>0</v>
      </c>
    </row>
    <row r="1026" spans="1:13" s="201" customFormat="1" ht="18.75" customHeight="1">
      <c r="A1026" s="9"/>
      <c r="B1026" s="1" t="s">
        <v>55</v>
      </c>
      <c r="C1026" s="15" t="s">
        <v>33</v>
      </c>
      <c r="D1026" s="15" t="s">
        <v>114</v>
      </c>
      <c r="E1026" s="15" t="s">
        <v>648</v>
      </c>
      <c r="F1026" s="3" t="s">
        <v>56</v>
      </c>
      <c r="G1026" s="166">
        <f t="shared" si="249"/>
        <v>705.8</v>
      </c>
      <c r="H1026" s="308">
        <f>H1027</f>
        <v>0</v>
      </c>
      <c r="I1026" s="308">
        <f>I1027</f>
        <v>705.8</v>
      </c>
      <c r="J1026" s="308">
        <f>J1027</f>
        <v>0</v>
      </c>
      <c r="K1026" s="308">
        <f>K1027</f>
        <v>0</v>
      </c>
    </row>
    <row r="1027" spans="1:13" s="150" customFormat="1" ht="38.25" customHeight="1">
      <c r="A1027" s="9"/>
      <c r="B1027" s="1" t="s">
        <v>104</v>
      </c>
      <c r="C1027" s="15" t="s">
        <v>33</v>
      </c>
      <c r="D1027" s="15" t="s">
        <v>114</v>
      </c>
      <c r="E1027" s="15" t="s">
        <v>648</v>
      </c>
      <c r="F1027" s="3" t="s">
        <v>105</v>
      </c>
      <c r="G1027" s="166">
        <f t="shared" si="249"/>
        <v>705.8</v>
      </c>
      <c r="H1027" s="308">
        <f>'приложение 8.5.'!I1190</f>
        <v>0</v>
      </c>
      <c r="I1027" s="308">
        <f>'приложение 8.5.'!J1190</f>
        <v>705.8</v>
      </c>
      <c r="J1027" s="308">
        <f>'приложение 8.5.'!K1190</f>
        <v>0</v>
      </c>
      <c r="K1027" s="308">
        <f>'приложение 8.5.'!L1190</f>
        <v>0</v>
      </c>
    </row>
    <row r="1028" spans="1:13" s="150" customFormat="1" ht="38.25" customHeight="1">
      <c r="A1028" s="9"/>
      <c r="B1028" s="1" t="s">
        <v>651</v>
      </c>
      <c r="C1028" s="15" t="s">
        <v>33</v>
      </c>
      <c r="D1028" s="15" t="s">
        <v>114</v>
      </c>
      <c r="E1028" s="15" t="s">
        <v>648</v>
      </c>
      <c r="F1028" s="3" t="s">
        <v>57</v>
      </c>
      <c r="G1028" s="166">
        <f t="shared" si="249"/>
        <v>-705.4</v>
      </c>
      <c r="H1028" s="308">
        <f>H1029</f>
        <v>0</v>
      </c>
      <c r="I1028" s="308">
        <f>I1029</f>
        <v>-705.4</v>
      </c>
      <c r="J1028" s="308">
        <f>J1029</f>
        <v>0</v>
      </c>
      <c r="K1028" s="308">
        <f>K1029</f>
        <v>0</v>
      </c>
    </row>
    <row r="1029" spans="1:13" s="150" customFormat="1" ht="38.25" customHeight="1">
      <c r="A1029" s="9"/>
      <c r="B1029" s="1" t="s">
        <v>111</v>
      </c>
      <c r="C1029" s="15" t="s">
        <v>33</v>
      </c>
      <c r="D1029" s="15" t="s">
        <v>114</v>
      </c>
      <c r="E1029" s="15" t="s">
        <v>648</v>
      </c>
      <c r="F1029" s="3" t="s">
        <v>59</v>
      </c>
      <c r="G1029" s="166">
        <f t="shared" si="249"/>
        <v>-705.4</v>
      </c>
      <c r="H1029" s="308">
        <f>'приложение 8.5.'!I1195+'приложение 8.5.'!I1506</f>
        <v>0</v>
      </c>
      <c r="I1029" s="308">
        <f>'приложение 8.5.'!J1195+'приложение 8.5.'!J1506</f>
        <v>-705.4</v>
      </c>
      <c r="J1029" s="308">
        <f>'приложение 8.5.'!K1195+'приложение 8.5.'!K1506</f>
        <v>0</v>
      </c>
      <c r="K1029" s="308">
        <f>'приложение 8.5.'!L1195+'приложение 8.5.'!L1506</f>
        <v>0</v>
      </c>
    </row>
    <row r="1030" spans="1:13" s="150" customFormat="1" ht="12.75" customHeight="1">
      <c r="A1030" s="9"/>
      <c r="B1030" s="23" t="s">
        <v>71</v>
      </c>
      <c r="C1030" s="15" t="s">
        <v>33</v>
      </c>
      <c r="D1030" s="15" t="s">
        <v>114</v>
      </c>
      <c r="E1030" s="15" t="s">
        <v>648</v>
      </c>
      <c r="F1030" s="3" t="s">
        <v>72</v>
      </c>
      <c r="G1030" s="166">
        <f t="shared" si="249"/>
        <v>-0.4</v>
      </c>
      <c r="H1030" s="308">
        <f>H1031</f>
        <v>0</v>
      </c>
      <c r="I1030" s="308">
        <f>I1031</f>
        <v>-0.4</v>
      </c>
      <c r="J1030" s="308">
        <f>J1031</f>
        <v>0</v>
      </c>
      <c r="K1030" s="308">
        <f>K1031</f>
        <v>0</v>
      </c>
    </row>
    <row r="1031" spans="1:13" s="151" customFormat="1" ht="33" customHeight="1">
      <c r="A1031" s="9"/>
      <c r="B1031" s="23" t="s">
        <v>73</v>
      </c>
      <c r="C1031" s="15" t="s">
        <v>33</v>
      </c>
      <c r="D1031" s="15" t="s">
        <v>114</v>
      </c>
      <c r="E1031" s="15" t="s">
        <v>648</v>
      </c>
      <c r="F1031" s="3" t="s">
        <v>74</v>
      </c>
      <c r="G1031" s="166">
        <f t="shared" si="249"/>
        <v>-0.4</v>
      </c>
      <c r="H1031" s="308">
        <f>'приложение 8.5.'!I1199</f>
        <v>0</v>
      </c>
      <c r="I1031" s="308">
        <f>'приложение 8.5.'!J1199</f>
        <v>-0.4</v>
      </c>
      <c r="J1031" s="308">
        <f>'приложение 8.5.'!K1199</f>
        <v>0</v>
      </c>
      <c r="K1031" s="308">
        <f>'приложение 8.5.'!L1199</f>
        <v>0</v>
      </c>
      <c r="M1031" s="277"/>
    </row>
    <row r="1032" spans="1:13" s="150" customFormat="1" ht="153" hidden="1" customHeight="1">
      <c r="A1032" s="9"/>
      <c r="B1032" s="13" t="s">
        <v>504</v>
      </c>
      <c r="C1032" s="15" t="s">
        <v>33</v>
      </c>
      <c r="D1032" s="15" t="s">
        <v>114</v>
      </c>
      <c r="E1032" s="22" t="s">
        <v>652</v>
      </c>
      <c r="F1032" s="15"/>
      <c r="G1032" s="166">
        <f>H1032+I1032+J1032+K1032</f>
        <v>0</v>
      </c>
      <c r="H1032" s="160">
        <f>H1033+H1035</f>
        <v>0</v>
      </c>
      <c r="I1032" s="160">
        <f>I1033+I1035</f>
        <v>0</v>
      </c>
      <c r="J1032" s="160">
        <f>J1033+J1035</f>
        <v>0</v>
      </c>
      <c r="K1032" s="160">
        <f>K1033+K1035</f>
        <v>0</v>
      </c>
    </row>
    <row r="1033" spans="1:13" s="150" customFormat="1" ht="89.25" hidden="1" customHeight="1">
      <c r="A1033" s="9"/>
      <c r="B1033" s="1" t="s">
        <v>55</v>
      </c>
      <c r="C1033" s="15" t="s">
        <v>33</v>
      </c>
      <c r="D1033" s="15" t="s">
        <v>114</v>
      </c>
      <c r="E1033" s="22" t="s">
        <v>652</v>
      </c>
      <c r="F1033" s="3" t="s">
        <v>56</v>
      </c>
      <c r="G1033" s="166">
        <f>H1033+I1033+J1033+K1033</f>
        <v>0</v>
      </c>
      <c r="H1033" s="308">
        <f>H1034</f>
        <v>0</v>
      </c>
      <c r="I1033" s="308">
        <f>I1034</f>
        <v>0</v>
      </c>
      <c r="J1033" s="308">
        <f>J1034</f>
        <v>0</v>
      </c>
      <c r="K1033" s="308">
        <f>K1034</f>
        <v>0</v>
      </c>
    </row>
    <row r="1034" spans="1:13" s="150" customFormat="1" ht="38.25" hidden="1" customHeight="1">
      <c r="A1034" s="9"/>
      <c r="B1034" s="1" t="s">
        <v>104</v>
      </c>
      <c r="C1034" s="15" t="s">
        <v>33</v>
      </c>
      <c r="D1034" s="15" t="s">
        <v>114</v>
      </c>
      <c r="E1034" s="22" t="s">
        <v>652</v>
      </c>
      <c r="F1034" s="3" t="s">
        <v>105</v>
      </c>
      <c r="G1034" s="166">
        <f>H1034+I1034+J1034+K1034</f>
        <v>0</v>
      </c>
      <c r="H1034" s="308">
        <f>'приложение 8.5.'!I1203</f>
        <v>0</v>
      </c>
      <c r="I1034" s="308">
        <f>'приложение 8.5.'!J1203</f>
        <v>0</v>
      </c>
      <c r="J1034" s="308">
        <f>'приложение 8.5.'!K1203</f>
        <v>0</v>
      </c>
      <c r="K1034" s="308">
        <f>'приложение 8.5.'!L1203</f>
        <v>0</v>
      </c>
    </row>
    <row r="1035" spans="1:13" s="150" customFormat="1" ht="38.25" hidden="1" customHeight="1">
      <c r="A1035" s="9"/>
      <c r="B1035" s="1" t="s">
        <v>651</v>
      </c>
      <c r="C1035" s="15" t="s">
        <v>33</v>
      </c>
      <c r="D1035" s="15" t="s">
        <v>114</v>
      </c>
      <c r="E1035" s="22" t="s">
        <v>652</v>
      </c>
      <c r="F1035" s="3" t="s">
        <v>57</v>
      </c>
      <c r="G1035" s="166">
        <f>H1035+I1035+J1035+K1035</f>
        <v>0</v>
      </c>
      <c r="H1035" s="308">
        <f>H1036</f>
        <v>0</v>
      </c>
      <c r="I1035" s="308">
        <f>I1036</f>
        <v>0</v>
      </c>
      <c r="J1035" s="308">
        <f>J1036</f>
        <v>0</v>
      </c>
      <c r="K1035" s="308">
        <f>K1036</f>
        <v>0</v>
      </c>
    </row>
    <row r="1036" spans="1:13" s="150" customFormat="1" ht="38.25" hidden="1" customHeight="1">
      <c r="A1036" s="9"/>
      <c r="B1036" s="1" t="s">
        <v>111</v>
      </c>
      <c r="C1036" s="15" t="s">
        <v>33</v>
      </c>
      <c r="D1036" s="15" t="s">
        <v>114</v>
      </c>
      <c r="E1036" s="22" t="s">
        <v>652</v>
      </c>
      <c r="F1036" s="3" t="s">
        <v>59</v>
      </c>
      <c r="G1036" s="166">
        <f>H1036+I1036+J1036+K1036</f>
        <v>0</v>
      </c>
      <c r="H1036" s="308">
        <f>'приложение 8.5.'!I1207</f>
        <v>0</v>
      </c>
      <c r="I1036" s="308">
        <f>'приложение 8.5.'!J1207</f>
        <v>0</v>
      </c>
      <c r="J1036" s="308">
        <f>'приложение 8.5.'!K1207</f>
        <v>0</v>
      </c>
      <c r="K1036" s="308">
        <f>'приложение 8.5.'!L1207</f>
        <v>0</v>
      </c>
    </row>
    <row r="1037" spans="1:13" s="222" customFormat="1" ht="12.75" hidden="1" customHeight="1">
      <c r="A1037" s="194"/>
      <c r="B1037" s="193" t="s">
        <v>36</v>
      </c>
      <c r="C1037" s="111" t="s">
        <v>41</v>
      </c>
      <c r="D1037" s="111" t="s">
        <v>15</v>
      </c>
      <c r="E1037" s="111"/>
      <c r="F1037" s="111"/>
      <c r="G1037" s="315">
        <f>SUM(H1037:K1037)</f>
        <v>0</v>
      </c>
      <c r="H1037" s="315">
        <f>H1038</f>
        <v>0</v>
      </c>
      <c r="I1037" s="315">
        <f>I1038</f>
        <v>0</v>
      </c>
      <c r="J1037" s="315">
        <f>J1038</f>
        <v>0</v>
      </c>
      <c r="K1037" s="315">
        <f>K1038</f>
        <v>0</v>
      </c>
      <c r="L1037" s="154"/>
    </row>
    <row r="1038" spans="1:13" ht="12.75" hidden="1" customHeight="1">
      <c r="A1038" s="194"/>
      <c r="B1038" s="193" t="s">
        <v>44</v>
      </c>
      <c r="C1038" s="111" t="s">
        <v>41</v>
      </c>
      <c r="D1038" s="111" t="s">
        <v>16</v>
      </c>
      <c r="E1038" s="111"/>
      <c r="F1038" s="111"/>
      <c r="G1038" s="315">
        <f>SUM(H1038:K1038)</f>
        <v>0</v>
      </c>
      <c r="H1038" s="315">
        <f>H1039+H1048</f>
        <v>0</v>
      </c>
      <c r="I1038" s="315">
        <f>I1039+I1048</f>
        <v>0</v>
      </c>
      <c r="J1038" s="315">
        <f>J1039+J1048</f>
        <v>0</v>
      </c>
      <c r="K1038" s="315">
        <f>K1039+K1048</f>
        <v>0</v>
      </c>
    </row>
    <row r="1039" spans="1:13" ht="51" hidden="1" customHeight="1">
      <c r="A1039" s="152"/>
      <c r="B1039" s="108" t="s">
        <v>515</v>
      </c>
      <c r="C1039" s="109" t="s">
        <v>41</v>
      </c>
      <c r="D1039" s="109" t="s">
        <v>16</v>
      </c>
      <c r="E1039" s="109" t="s">
        <v>220</v>
      </c>
      <c r="F1039" s="109"/>
      <c r="G1039" s="315">
        <f>H1039+I1039+J1039+K1039</f>
        <v>0</v>
      </c>
      <c r="H1039" s="316">
        <f t="shared" ref="H1039:K1040" si="250">H1040</f>
        <v>0</v>
      </c>
      <c r="I1039" s="316">
        <f t="shared" si="250"/>
        <v>0</v>
      </c>
      <c r="J1039" s="316">
        <f t="shared" si="250"/>
        <v>0</v>
      </c>
      <c r="K1039" s="316">
        <f t="shared" si="250"/>
        <v>0</v>
      </c>
    </row>
    <row r="1040" spans="1:13" ht="38.25" hidden="1" customHeight="1">
      <c r="A1040" s="152"/>
      <c r="B1040" s="108" t="s">
        <v>240</v>
      </c>
      <c r="C1040" s="109" t="s">
        <v>41</v>
      </c>
      <c r="D1040" s="109" t="s">
        <v>16</v>
      </c>
      <c r="E1040" s="109" t="s">
        <v>222</v>
      </c>
      <c r="F1040" s="109"/>
      <c r="G1040" s="315">
        <f>SUM(H1040:K1040)</f>
        <v>0</v>
      </c>
      <c r="H1040" s="316">
        <f t="shared" si="250"/>
        <v>0</v>
      </c>
      <c r="I1040" s="316">
        <f t="shared" si="250"/>
        <v>0</v>
      </c>
      <c r="J1040" s="316">
        <f t="shared" si="250"/>
        <v>0</v>
      </c>
      <c r="K1040" s="316">
        <f t="shared" si="250"/>
        <v>0</v>
      </c>
    </row>
    <row r="1041" spans="1:12" ht="25.5" hidden="1" customHeight="1">
      <c r="A1041" s="194"/>
      <c r="B1041" s="108" t="s">
        <v>216</v>
      </c>
      <c r="C1041" s="109" t="s">
        <v>41</v>
      </c>
      <c r="D1041" s="109" t="s">
        <v>16</v>
      </c>
      <c r="E1041" s="109" t="s">
        <v>548</v>
      </c>
      <c r="F1041" s="109"/>
      <c r="G1041" s="315">
        <f t="shared" ref="G1041:G1047" si="251">H1041+I1041+J1041+K1041</f>
        <v>0</v>
      </c>
      <c r="H1041" s="316">
        <f>H1042+H1044+H1046</f>
        <v>0</v>
      </c>
      <c r="I1041" s="316">
        <f>I1042+I1044+I1046</f>
        <v>0</v>
      </c>
      <c r="J1041" s="316">
        <f>J1042+J1044+J1046</f>
        <v>0</v>
      </c>
      <c r="K1041" s="316">
        <f>K1042+K1044+K1046</f>
        <v>0</v>
      </c>
    </row>
    <row r="1042" spans="1:12" s="222" customFormat="1" ht="38.25" hidden="1" customHeight="1">
      <c r="A1042" s="148"/>
      <c r="B1042" s="116" t="s">
        <v>86</v>
      </c>
      <c r="C1042" s="117" t="s">
        <v>41</v>
      </c>
      <c r="D1042" s="117" t="s">
        <v>16</v>
      </c>
      <c r="E1042" s="117" t="s">
        <v>548</v>
      </c>
      <c r="F1042" s="117" t="s">
        <v>57</v>
      </c>
      <c r="G1042" s="167">
        <f>H1042+I1042+J1042+K1042</f>
        <v>0</v>
      </c>
      <c r="H1042" s="168">
        <f>H1043</f>
        <v>0</v>
      </c>
      <c r="I1042" s="168">
        <f>I1043</f>
        <v>0</v>
      </c>
      <c r="J1042" s="168">
        <f>J1043</f>
        <v>0</v>
      </c>
      <c r="K1042" s="168">
        <f>K1043</f>
        <v>0</v>
      </c>
    </row>
    <row r="1043" spans="1:12" s="222" customFormat="1" ht="38.25" hidden="1" customHeight="1">
      <c r="A1043" s="148"/>
      <c r="B1043" s="116" t="s">
        <v>111</v>
      </c>
      <c r="C1043" s="117" t="s">
        <v>41</v>
      </c>
      <c r="D1043" s="117" t="s">
        <v>16</v>
      </c>
      <c r="E1043" s="117" t="s">
        <v>548</v>
      </c>
      <c r="F1043" s="117" t="s">
        <v>59</v>
      </c>
      <c r="G1043" s="167">
        <f>H1043+I1043+J1043+K1043</f>
        <v>0</v>
      </c>
      <c r="H1043" s="168">
        <f>'приложение 8.5.'!I1215</f>
        <v>0</v>
      </c>
      <c r="I1043" s="168">
        <f>'приложение 8.5.'!J1215</f>
        <v>0</v>
      </c>
      <c r="J1043" s="168">
        <f>'приложение 8.5.'!K1215</f>
        <v>0</v>
      </c>
      <c r="K1043" s="168">
        <f>'приложение 8.5.'!L1215</f>
        <v>0</v>
      </c>
    </row>
    <row r="1044" spans="1:12" ht="38.25" hidden="1" customHeight="1">
      <c r="A1044" s="226"/>
      <c r="B1044" s="217" t="s">
        <v>343</v>
      </c>
      <c r="C1044" s="117" t="s">
        <v>41</v>
      </c>
      <c r="D1044" s="117" t="s">
        <v>16</v>
      </c>
      <c r="E1044" s="117" t="s">
        <v>548</v>
      </c>
      <c r="F1044" s="146" t="s">
        <v>77</v>
      </c>
      <c r="G1044" s="320">
        <f t="shared" si="251"/>
        <v>0</v>
      </c>
      <c r="H1044" s="321">
        <f>H1045</f>
        <v>0</v>
      </c>
      <c r="I1044" s="321">
        <f>I1045</f>
        <v>0</v>
      </c>
      <c r="J1044" s="321">
        <f>J1045</f>
        <v>0</v>
      </c>
      <c r="K1044" s="321">
        <f>K1045</f>
        <v>0</v>
      </c>
      <c r="L1044" s="222"/>
    </row>
    <row r="1045" spans="1:12" ht="12.75" hidden="1" customHeight="1">
      <c r="A1045" s="226"/>
      <c r="B1045" s="217" t="s">
        <v>35</v>
      </c>
      <c r="C1045" s="117" t="s">
        <v>41</v>
      </c>
      <c r="D1045" s="117" t="s">
        <v>16</v>
      </c>
      <c r="E1045" s="117" t="s">
        <v>548</v>
      </c>
      <c r="F1045" s="146" t="s">
        <v>78</v>
      </c>
      <c r="G1045" s="320">
        <f t="shared" si="251"/>
        <v>0</v>
      </c>
      <c r="H1045" s="321">
        <f>'приложение 8.5.'!I1218</f>
        <v>0</v>
      </c>
      <c r="I1045" s="321">
        <f>'приложение 8.5.'!J1218</f>
        <v>0</v>
      </c>
      <c r="J1045" s="321">
        <f>'приложение 8.5.'!K1218</f>
        <v>0</v>
      </c>
      <c r="K1045" s="321">
        <f>'приложение 8.5.'!L1218</f>
        <v>0</v>
      </c>
      <c r="L1045" s="222"/>
    </row>
    <row r="1046" spans="1:12" ht="51" hidden="1" customHeight="1">
      <c r="A1046" s="155"/>
      <c r="B1046" s="212" t="s">
        <v>247</v>
      </c>
      <c r="C1046" s="109" t="s">
        <v>41</v>
      </c>
      <c r="D1046" s="109" t="s">
        <v>16</v>
      </c>
      <c r="E1046" s="109" t="s">
        <v>548</v>
      </c>
      <c r="F1046" s="109" t="s">
        <v>49</v>
      </c>
      <c r="G1046" s="315">
        <f t="shared" si="251"/>
        <v>0</v>
      </c>
      <c r="H1046" s="316">
        <f>H1047</f>
        <v>0</v>
      </c>
      <c r="I1046" s="316">
        <f>I1047</f>
        <v>0</v>
      </c>
      <c r="J1046" s="316">
        <f>J1047</f>
        <v>0</v>
      </c>
      <c r="K1046" s="316">
        <f>K1047</f>
        <v>0</v>
      </c>
    </row>
    <row r="1047" spans="1:12" ht="12.75" hidden="1" customHeight="1">
      <c r="A1047" s="155"/>
      <c r="B1047" s="212" t="s">
        <v>51</v>
      </c>
      <c r="C1047" s="109" t="s">
        <v>41</v>
      </c>
      <c r="D1047" s="109" t="s">
        <v>16</v>
      </c>
      <c r="E1047" s="109" t="s">
        <v>548</v>
      </c>
      <c r="F1047" s="109" t="s">
        <v>50</v>
      </c>
      <c r="G1047" s="315">
        <f t="shared" si="251"/>
        <v>0</v>
      </c>
      <c r="H1047" s="316">
        <f>'приложение 8.5.'!I1221</f>
        <v>0</v>
      </c>
      <c r="I1047" s="316">
        <f>'приложение 8.5.'!J1221</f>
        <v>0</v>
      </c>
      <c r="J1047" s="316">
        <f>'приложение 8.5.'!K1221</f>
        <v>0</v>
      </c>
      <c r="K1047" s="316">
        <f>'приложение 8.5.'!L1221</f>
        <v>0</v>
      </c>
    </row>
    <row r="1048" spans="1:12" ht="63.75" hidden="1" customHeight="1">
      <c r="A1048" s="211"/>
      <c r="B1048" s="212" t="s">
        <v>157</v>
      </c>
      <c r="C1048" s="153" t="s">
        <v>41</v>
      </c>
      <c r="D1048" s="153" t="s">
        <v>16</v>
      </c>
      <c r="E1048" s="232" t="s">
        <v>224</v>
      </c>
      <c r="F1048" s="153"/>
      <c r="G1048" s="318">
        <f>SUM(H1048:K1048)</f>
        <v>0</v>
      </c>
      <c r="H1048" s="328">
        <f>H1049</f>
        <v>0</v>
      </c>
      <c r="I1048" s="328">
        <f t="shared" ref="I1048:K1050" si="252">I1049</f>
        <v>0</v>
      </c>
      <c r="J1048" s="328">
        <f t="shared" si="252"/>
        <v>0</v>
      </c>
      <c r="K1048" s="328">
        <f t="shared" si="252"/>
        <v>0</v>
      </c>
    </row>
    <row r="1049" spans="1:12" ht="25.5" hidden="1" customHeight="1">
      <c r="A1049" s="211"/>
      <c r="B1049" s="108" t="s">
        <v>216</v>
      </c>
      <c r="C1049" s="153" t="s">
        <v>41</v>
      </c>
      <c r="D1049" s="153" t="s">
        <v>16</v>
      </c>
      <c r="E1049" s="232" t="s">
        <v>225</v>
      </c>
      <c r="F1049" s="153"/>
      <c r="G1049" s="318">
        <f>SUM(H1049:K1049)</f>
        <v>0</v>
      </c>
      <c r="H1049" s="328">
        <f>H1050</f>
        <v>0</v>
      </c>
      <c r="I1049" s="328">
        <f t="shared" si="252"/>
        <v>0</v>
      </c>
      <c r="J1049" s="328">
        <f t="shared" si="252"/>
        <v>0</v>
      </c>
      <c r="K1049" s="328">
        <f t="shared" si="252"/>
        <v>0</v>
      </c>
    </row>
    <row r="1050" spans="1:12" ht="51" hidden="1" customHeight="1">
      <c r="A1050" s="211"/>
      <c r="B1050" s="212" t="s">
        <v>223</v>
      </c>
      <c r="C1050" s="153" t="s">
        <v>41</v>
      </c>
      <c r="D1050" s="153" t="s">
        <v>16</v>
      </c>
      <c r="E1050" s="232" t="s">
        <v>225</v>
      </c>
      <c r="F1050" s="153" t="s">
        <v>49</v>
      </c>
      <c r="G1050" s="318">
        <f>SUM(H1050:K1050)</f>
        <v>0</v>
      </c>
      <c r="H1050" s="319">
        <f>H1051</f>
        <v>0</v>
      </c>
      <c r="I1050" s="319">
        <f t="shared" si="252"/>
        <v>0</v>
      </c>
      <c r="J1050" s="319">
        <f t="shared" si="252"/>
        <v>0</v>
      </c>
      <c r="K1050" s="319">
        <f t="shared" si="252"/>
        <v>0</v>
      </c>
    </row>
    <row r="1051" spans="1:12" ht="51" hidden="1" customHeight="1">
      <c r="A1051" s="211"/>
      <c r="B1051" s="212" t="s">
        <v>226</v>
      </c>
      <c r="C1051" s="153" t="s">
        <v>41</v>
      </c>
      <c r="D1051" s="153" t="s">
        <v>16</v>
      </c>
      <c r="E1051" s="232" t="s">
        <v>225</v>
      </c>
      <c r="F1051" s="153" t="s">
        <v>227</v>
      </c>
      <c r="G1051" s="318">
        <f>SUM(H1051:K1051)</f>
        <v>0</v>
      </c>
      <c r="H1051" s="319">
        <f>'приложение 8.5.'!I1226</f>
        <v>0</v>
      </c>
      <c r="I1051" s="319">
        <f>'приложение 8.5.'!J1226</f>
        <v>0</v>
      </c>
      <c r="J1051" s="319">
        <f>'приложение 8.5.'!K1226</f>
        <v>0</v>
      </c>
      <c r="K1051" s="319">
        <f>'приложение 8.5.'!L1226</f>
        <v>0</v>
      </c>
    </row>
    <row r="1052" spans="1:12" ht="12.75" customHeight="1">
      <c r="A1052" s="207"/>
      <c r="B1052" s="208" t="s">
        <v>85</v>
      </c>
      <c r="C1052" s="209" t="s">
        <v>38</v>
      </c>
      <c r="D1052" s="209" t="s">
        <v>15</v>
      </c>
      <c r="E1052" s="209"/>
      <c r="F1052" s="209"/>
      <c r="G1052" s="318">
        <f t="shared" ref="G1052:K1056" si="253">G1053</f>
        <v>417.6</v>
      </c>
      <c r="H1052" s="318">
        <f t="shared" si="253"/>
        <v>417.6</v>
      </c>
      <c r="I1052" s="318">
        <f t="shared" si="253"/>
        <v>0</v>
      </c>
      <c r="J1052" s="318">
        <f t="shared" si="253"/>
        <v>0</v>
      </c>
      <c r="K1052" s="318">
        <f t="shared" si="253"/>
        <v>0</v>
      </c>
    </row>
    <row r="1053" spans="1:12" ht="24.75" customHeight="1">
      <c r="A1053" s="207"/>
      <c r="B1053" s="208" t="s">
        <v>32</v>
      </c>
      <c r="C1053" s="209" t="s">
        <v>38</v>
      </c>
      <c r="D1053" s="209" t="s">
        <v>16</v>
      </c>
      <c r="E1053" s="209"/>
      <c r="F1053" s="209"/>
      <c r="G1053" s="318">
        <f>SUM(H1053:K1053)</f>
        <v>417.6</v>
      </c>
      <c r="H1053" s="318">
        <f>H1054</f>
        <v>417.6</v>
      </c>
      <c r="I1053" s="318">
        <f t="shared" si="253"/>
        <v>0</v>
      </c>
      <c r="J1053" s="318">
        <f t="shared" si="253"/>
        <v>0</v>
      </c>
      <c r="K1053" s="318">
        <f t="shared" si="253"/>
        <v>0</v>
      </c>
    </row>
    <row r="1054" spans="1:12" ht="38.25" customHeight="1">
      <c r="A1054" s="211"/>
      <c r="B1054" s="212" t="s">
        <v>243</v>
      </c>
      <c r="C1054" s="153" t="s">
        <v>38</v>
      </c>
      <c r="D1054" s="153" t="s">
        <v>16</v>
      </c>
      <c r="E1054" s="153" t="s">
        <v>244</v>
      </c>
      <c r="F1054" s="153"/>
      <c r="G1054" s="318">
        <f t="shared" ref="G1054:G1060" si="254">H1054+I1054+J1054+K1054</f>
        <v>417.6</v>
      </c>
      <c r="H1054" s="319">
        <f>H1055+H1058</f>
        <v>417.6</v>
      </c>
      <c r="I1054" s="319">
        <f>I1055+I1058</f>
        <v>0</v>
      </c>
      <c r="J1054" s="319">
        <f>J1055+J1058</f>
        <v>0</v>
      </c>
      <c r="K1054" s="319">
        <f>K1055+K1058</f>
        <v>0</v>
      </c>
    </row>
    <row r="1055" spans="1:12" ht="38.25" customHeight="1">
      <c r="A1055" s="207"/>
      <c r="B1055" s="212" t="s">
        <v>200</v>
      </c>
      <c r="C1055" s="153" t="s">
        <v>38</v>
      </c>
      <c r="D1055" s="153" t="s">
        <v>16</v>
      </c>
      <c r="E1055" s="232" t="s">
        <v>245</v>
      </c>
      <c r="F1055" s="153"/>
      <c r="G1055" s="318">
        <f t="shared" si="254"/>
        <v>417.6</v>
      </c>
      <c r="H1055" s="319">
        <f>H1056</f>
        <v>417.6</v>
      </c>
      <c r="I1055" s="319">
        <f t="shared" si="253"/>
        <v>0</v>
      </c>
      <c r="J1055" s="319">
        <f t="shared" si="253"/>
        <v>0</v>
      </c>
      <c r="K1055" s="319">
        <f t="shared" si="253"/>
        <v>0</v>
      </c>
    </row>
    <row r="1056" spans="1:12" ht="51" customHeight="1">
      <c r="A1056" s="211"/>
      <c r="B1056" s="212" t="s">
        <v>88</v>
      </c>
      <c r="C1056" s="153" t="s">
        <v>38</v>
      </c>
      <c r="D1056" s="153" t="s">
        <v>16</v>
      </c>
      <c r="E1056" s="232" t="s">
        <v>245</v>
      </c>
      <c r="F1056" s="153" t="s">
        <v>49</v>
      </c>
      <c r="G1056" s="318">
        <f t="shared" si="254"/>
        <v>417.6</v>
      </c>
      <c r="H1056" s="319">
        <f>H1057</f>
        <v>417.6</v>
      </c>
      <c r="I1056" s="319">
        <f t="shared" si="253"/>
        <v>0</v>
      </c>
      <c r="J1056" s="319">
        <f t="shared" si="253"/>
        <v>0</v>
      </c>
      <c r="K1056" s="319">
        <f t="shared" si="253"/>
        <v>0</v>
      </c>
    </row>
    <row r="1057" spans="1:13" ht="12.75" customHeight="1">
      <c r="A1057" s="211"/>
      <c r="B1057" s="212" t="s">
        <v>51</v>
      </c>
      <c r="C1057" s="153" t="s">
        <v>38</v>
      </c>
      <c r="D1057" s="153" t="s">
        <v>16</v>
      </c>
      <c r="E1057" s="232" t="s">
        <v>245</v>
      </c>
      <c r="F1057" s="153" t="s">
        <v>50</v>
      </c>
      <c r="G1057" s="318">
        <f t="shared" si="254"/>
        <v>417.6</v>
      </c>
      <c r="H1057" s="319">
        <f>'приложение 8.5.'!I1232</f>
        <v>417.6</v>
      </c>
      <c r="I1057" s="319">
        <f>'приложение 8.5.'!J1232</f>
        <v>0</v>
      </c>
      <c r="J1057" s="319">
        <f>'приложение 8.5.'!K1232</f>
        <v>0</v>
      </c>
      <c r="K1057" s="319">
        <f>'приложение 8.5.'!L1232</f>
        <v>0</v>
      </c>
    </row>
    <row r="1058" spans="1:13" s="68" customFormat="1" ht="63" customHeight="1">
      <c r="A1058" s="69"/>
      <c r="B1058" s="217" t="s">
        <v>587</v>
      </c>
      <c r="C1058" s="15" t="s">
        <v>38</v>
      </c>
      <c r="D1058" s="15" t="s">
        <v>16</v>
      </c>
      <c r="E1058" s="22" t="s">
        <v>691</v>
      </c>
      <c r="F1058" s="15"/>
      <c r="G1058" s="159">
        <f t="shared" si="254"/>
        <v>0</v>
      </c>
      <c r="H1058" s="160">
        <f t="shared" ref="H1058:K1059" si="255">H1059</f>
        <v>0</v>
      </c>
      <c r="I1058" s="160">
        <f t="shared" si="255"/>
        <v>0</v>
      </c>
      <c r="J1058" s="160">
        <f t="shared" si="255"/>
        <v>0</v>
      </c>
      <c r="K1058" s="160">
        <f t="shared" si="255"/>
        <v>0</v>
      </c>
      <c r="M1058" s="343"/>
    </row>
    <row r="1059" spans="1:13" s="68" customFormat="1" ht="51">
      <c r="A1059" s="69"/>
      <c r="B1059" s="13" t="s">
        <v>88</v>
      </c>
      <c r="C1059" s="15" t="s">
        <v>38</v>
      </c>
      <c r="D1059" s="15" t="s">
        <v>16</v>
      </c>
      <c r="E1059" s="22" t="s">
        <v>691</v>
      </c>
      <c r="F1059" s="15" t="s">
        <v>49</v>
      </c>
      <c r="G1059" s="159">
        <f t="shared" si="254"/>
        <v>0</v>
      </c>
      <c r="H1059" s="160">
        <f t="shared" si="255"/>
        <v>0</v>
      </c>
      <c r="I1059" s="160">
        <f t="shared" si="255"/>
        <v>0</v>
      </c>
      <c r="J1059" s="160">
        <f t="shared" si="255"/>
        <v>0</v>
      </c>
      <c r="K1059" s="160">
        <f t="shared" si="255"/>
        <v>0</v>
      </c>
      <c r="M1059" s="343"/>
    </row>
    <row r="1060" spans="1:13" s="68" customFormat="1">
      <c r="A1060" s="69"/>
      <c r="B1060" s="13" t="s">
        <v>51</v>
      </c>
      <c r="C1060" s="15" t="s">
        <v>38</v>
      </c>
      <c r="D1060" s="15" t="s">
        <v>16</v>
      </c>
      <c r="E1060" s="22" t="s">
        <v>691</v>
      </c>
      <c r="F1060" s="15" t="s">
        <v>50</v>
      </c>
      <c r="G1060" s="159">
        <f t="shared" si="254"/>
        <v>0</v>
      </c>
      <c r="H1060" s="160">
        <f>'приложение 8.5.'!I1236</f>
        <v>0</v>
      </c>
      <c r="I1060" s="160">
        <f>'приложение 8.5.'!J1236</f>
        <v>0</v>
      </c>
      <c r="J1060" s="160">
        <f>'приложение 8.5.'!K1236</f>
        <v>0</v>
      </c>
      <c r="K1060" s="160">
        <f>'приложение 8.5.'!L1236</f>
        <v>0</v>
      </c>
      <c r="M1060" s="343"/>
    </row>
    <row r="1061" spans="1:13" ht="14.25" customHeight="1">
      <c r="A1061" s="194"/>
      <c r="B1061" s="193" t="s">
        <v>137</v>
      </c>
      <c r="C1061" s="111" t="s">
        <v>122</v>
      </c>
      <c r="D1061" s="111" t="s">
        <v>15</v>
      </c>
      <c r="E1061" s="111"/>
      <c r="F1061" s="111"/>
      <c r="G1061" s="315">
        <f t="shared" ref="G1061:G1066" si="256">SUM(H1061:K1061)</f>
        <v>-133.9</v>
      </c>
      <c r="H1061" s="315">
        <f t="shared" ref="H1061:K1066" si="257">H1062</f>
        <v>-133.9</v>
      </c>
      <c r="I1061" s="315">
        <f>I1065</f>
        <v>0</v>
      </c>
      <c r="J1061" s="315">
        <f>J1065</f>
        <v>0</v>
      </c>
      <c r="K1061" s="315">
        <f>K1065</f>
        <v>0</v>
      </c>
    </row>
    <row r="1062" spans="1:13" ht="13.5" customHeight="1">
      <c r="A1062" s="194"/>
      <c r="B1062" s="108" t="s">
        <v>451</v>
      </c>
      <c r="C1062" s="109" t="s">
        <v>122</v>
      </c>
      <c r="D1062" s="109" t="s">
        <v>14</v>
      </c>
      <c r="E1062" s="109"/>
      <c r="F1062" s="109"/>
      <c r="G1062" s="316">
        <f>SUM(H1062:K1062)</f>
        <v>-133.9</v>
      </c>
      <c r="H1062" s="316">
        <f t="shared" si="257"/>
        <v>-133.9</v>
      </c>
      <c r="I1062" s="316">
        <f t="shared" si="257"/>
        <v>0</v>
      </c>
      <c r="J1062" s="316">
        <f t="shared" si="257"/>
        <v>0</v>
      </c>
      <c r="K1062" s="316">
        <f t="shared" si="257"/>
        <v>0</v>
      </c>
    </row>
    <row r="1063" spans="1:13" ht="114.75" customHeight="1">
      <c r="A1063" s="155"/>
      <c r="B1063" s="205" t="s">
        <v>133</v>
      </c>
      <c r="C1063" s="109" t="s">
        <v>122</v>
      </c>
      <c r="D1063" s="109" t="s">
        <v>14</v>
      </c>
      <c r="E1063" s="109" t="s">
        <v>288</v>
      </c>
      <c r="F1063" s="109"/>
      <c r="G1063" s="315">
        <f t="shared" si="256"/>
        <v>-133.9</v>
      </c>
      <c r="H1063" s="316">
        <f t="shared" si="257"/>
        <v>-133.9</v>
      </c>
      <c r="I1063" s="316">
        <f>I1065</f>
        <v>0</v>
      </c>
      <c r="J1063" s="316">
        <f>J1065</f>
        <v>0</v>
      </c>
      <c r="K1063" s="316">
        <f>K1065</f>
        <v>0</v>
      </c>
    </row>
    <row r="1064" spans="1:13" ht="38.25" customHeight="1">
      <c r="A1064" s="155"/>
      <c r="B1064" s="205" t="s">
        <v>295</v>
      </c>
      <c r="C1064" s="109" t="s">
        <v>122</v>
      </c>
      <c r="D1064" s="109" t="s">
        <v>14</v>
      </c>
      <c r="E1064" s="109" t="s">
        <v>296</v>
      </c>
      <c r="F1064" s="109"/>
      <c r="G1064" s="315">
        <f t="shared" si="256"/>
        <v>-133.9</v>
      </c>
      <c r="H1064" s="316">
        <f t="shared" si="257"/>
        <v>-133.9</v>
      </c>
      <c r="I1064" s="316">
        <f t="shared" si="257"/>
        <v>0</v>
      </c>
      <c r="J1064" s="316">
        <f t="shared" si="257"/>
        <v>0</v>
      </c>
      <c r="K1064" s="316">
        <f t="shared" si="257"/>
        <v>0</v>
      </c>
    </row>
    <row r="1065" spans="1:13" ht="25.5" customHeight="1">
      <c r="A1065" s="155"/>
      <c r="B1065" s="108" t="s">
        <v>272</v>
      </c>
      <c r="C1065" s="109" t="s">
        <v>122</v>
      </c>
      <c r="D1065" s="109" t="s">
        <v>14</v>
      </c>
      <c r="E1065" s="109" t="s">
        <v>297</v>
      </c>
      <c r="F1065" s="109"/>
      <c r="G1065" s="315">
        <f t="shared" si="256"/>
        <v>-133.9</v>
      </c>
      <c r="H1065" s="316">
        <f t="shared" si="257"/>
        <v>-133.9</v>
      </c>
      <c r="I1065" s="316">
        <f t="shared" si="257"/>
        <v>0</v>
      </c>
      <c r="J1065" s="316">
        <f t="shared" si="257"/>
        <v>0</v>
      </c>
      <c r="K1065" s="316">
        <f t="shared" si="257"/>
        <v>0</v>
      </c>
    </row>
    <row r="1066" spans="1:13" ht="25.5" customHeight="1">
      <c r="A1066" s="155"/>
      <c r="B1066" s="108" t="s">
        <v>138</v>
      </c>
      <c r="C1066" s="109" t="s">
        <v>122</v>
      </c>
      <c r="D1066" s="109" t="s">
        <v>14</v>
      </c>
      <c r="E1066" s="109" t="s">
        <v>297</v>
      </c>
      <c r="F1066" s="109" t="s">
        <v>139</v>
      </c>
      <c r="G1066" s="315">
        <f t="shared" si="256"/>
        <v>-133.9</v>
      </c>
      <c r="H1066" s="316">
        <f t="shared" si="257"/>
        <v>-133.9</v>
      </c>
      <c r="I1066" s="316">
        <f t="shared" si="257"/>
        <v>0</v>
      </c>
      <c r="J1066" s="316">
        <f t="shared" si="257"/>
        <v>0</v>
      </c>
      <c r="K1066" s="316">
        <f t="shared" si="257"/>
        <v>0</v>
      </c>
    </row>
    <row r="1067" spans="1:13" ht="25.5" customHeight="1">
      <c r="A1067" s="155"/>
      <c r="B1067" s="108" t="s">
        <v>298</v>
      </c>
      <c r="C1067" s="109" t="s">
        <v>122</v>
      </c>
      <c r="D1067" s="109" t="s">
        <v>14</v>
      </c>
      <c r="E1067" s="109" t="s">
        <v>297</v>
      </c>
      <c r="F1067" s="109" t="s">
        <v>140</v>
      </c>
      <c r="G1067" s="315">
        <f>SUM(H1067:K1067)</f>
        <v>-133.9</v>
      </c>
      <c r="H1067" s="316">
        <f>'приложение 8.5.'!I1559</f>
        <v>-133.9</v>
      </c>
      <c r="I1067" s="316">
        <f>'приложение 8.5.'!J1559</f>
        <v>0</v>
      </c>
      <c r="J1067" s="316">
        <f>'приложение 8.5.'!K1559</f>
        <v>0</v>
      </c>
      <c r="K1067" s="316">
        <f>'приложение 8.5.'!L1559</f>
        <v>0</v>
      </c>
    </row>
    <row r="1068" spans="1:13" ht="12.75" customHeight="1">
      <c r="A1068" s="194"/>
      <c r="B1068" s="191" t="s">
        <v>0</v>
      </c>
      <c r="C1068" s="191"/>
      <c r="D1068" s="111"/>
      <c r="E1068" s="111"/>
      <c r="F1068" s="111"/>
      <c r="G1068" s="329">
        <f>SUM(H1068:K1068)</f>
        <v>447231.00000000006</v>
      </c>
      <c r="H1068" s="315">
        <f>H13+H143+H216+H426+H587+H596+H831+H925+H940+H1037+H1052+H1061</f>
        <v>18326.999999999996</v>
      </c>
      <c r="I1068" s="315">
        <f>I13+I143+I216+I426+I587+I596+I831+I925+I940+I1037+I1052+I1061</f>
        <v>-2510.1000000000004</v>
      </c>
      <c r="J1068" s="315">
        <f>J13+J143+J216+J426+J587+J596+J831+J925+J940+J1037+J1052+J1061</f>
        <v>431414.60000000003</v>
      </c>
      <c r="K1068" s="315">
        <f>K13+K143+K216+K426+K587+K596+K831+K925+K940+K1037+K1052+K1061</f>
        <v>-0.5</v>
      </c>
    </row>
    <row r="1069" spans="1:13">
      <c r="G1069" s="234"/>
      <c r="H1069" s="234"/>
      <c r="I1069" s="234"/>
      <c r="J1069" s="234"/>
      <c r="K1069" s="234"/>
    </row>
    <row r="1070" spans="1:13">
      <c r="G1070" s="229"/>
      <c r="H1070" s="229"/>
      <c r="I1070" s="229"/>
      <c r="J1070" s="229"/>
      <c r="K1070" s="229"/>
    </row>
    <row r="1071" spans="1:13">
      <c r="G1071" s="234"/>
      <c r="H1071" s="234"/>
      <c r="I1071" s="234"/>
      <c r="J1071" s="234"/>
      <c r="K1071" s="234"/>
    </row>
    <row r="1072" spans="1:13">
      <c r="H1072" s="314"/>
    </row>
  </sheetData>
  <autoFilter ref="A12:M1068"/>
  <mergeCells count="8">
    <mergeCell ref="A9:K9"/>
    <mergeCell ref="J1:K1"/>
    <mergeCell ref="I2:K2"/>
    <mergeCell ref="J3:K3"/>
    <mergeCell ref="A6:K6"/>
    <mergeCell ref="A7:K7"/>
    <mergeCell ref="A8:K8"/>
    <mergeCell ref="H4:K4"/>
  </mergeCells>
  <pageMargins left="0.39370078740157483" right="0.23622047244094491" top="0.11811023622047245" bottom="0.31496062992125984" header="0.31496062992125984" footer="0.15748031496062992"/>
  <pageSetup paperSize="9" scale="69" firstPageNumber="23" fitToHeight="24" orientation="portrait" r:id="rId1"/>
  <headerFooter>
    <oddHeader>&amp;Я</oddHeader>
    <oddFooter>&amp;Ь&amp;Ф</oddFooter>
  </headerFooter>
  <rowBreaks count="2" manualBreakCount="2">
    <brk id="497" max="10" man="1"/>
    <brk id="5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05"/>
  <sheetViews>
    <sheetView zoomScale="80" zoomScaleNormal="80" workbookViewId="0">
      <pane xSplit="3" ySplit="8" topLeftCell="D759" activePane="bottomRight" state="frozen"/>
      <selection pane="topRight" activeCell="D1" sqref="D1"/>
      <selection pane="bottomLeft" activeCell="A9" sqref="A9"/>
      <selection pane="bottomRight" activeCell="D803" sqref="D803:D806"/>
    </sheetView>
  </sheetViews>
  <sheetFormatPr defaultRowHeight="12.75"/>
  <cols>
    <col min="1" max="1" width="63.140625" style="120" customWidth="1"/>
    <col min="2" max="2" width="14.7109375" style="120" customWidth="1"/>
    <col min="3" max="3" width="8.28515625" style="120" customWidth="1"/>
    <col min="4" max="4" width="17.28515625" style="163" customWidth="1"/>
  </cols>
  <sheetData>
    <row r="1" spans="1:4" ht="15.75">
      <c r="B1" s="86"/>
      <c r="C1" s="377" t="s">
        <v>710</v>
      </c>
      <c r="D1" s="377"/>
    </row>
    <row r="2" spans="1:4" ht="15.75">
      <c r="B2" s="377" t="s">
        <v>125</v>
      </c>
      <c r="C2" s="377"/>
      <c r="D2" s="377"/>
    </row>
    <row r="3" spans="1:4" ht="15.75">
      <c r="B3" s="86"/>
      <c r="C3" s="378" t="s">
        <v>575</v>
      </c>
      <c r="D3" s="378"/>
    </row>
    <row r="4" spans="1:4" ht="18" customHeight="1">
      <c r="A4" s="374" t="s">
        <v>612</v>
      </c>
      <c r="B4" s="376"/>
      <c r="C4" s="376"/>
      <c r="D4" s="376"/>
    </row>
    <row r="5" spans="1:4" ht="87.75" customHeight="1">
      <c r="A5" s="379" t="s">
        <v>611</v>
      </c>
      <c r="B5" s="380"/>
      <c r="C5" s="380"/>
      <c r="D5" s="380"/>
    </row>
    <row r="6" spans="1:4" ht="15.75">
      <c r="B6" s="86"/>
      <c r="C6" s="156"/>
      <c r="D6" s="161" t="s">
        <v>11</v>
      </c>
    </row>
    <row r="7" spans="1:4" s="123" customFormat="1" ht="28.5" customHeight="1">
      <c r="A7" s="122" t="s">
        <v>3</v>
      </c>
      <c r="B7" s="121" t="s">
        <v>8</v>
      </c>
      <c r="C7" s="121" t="s">
        <v>9</v>
      </c>
      <c r="D7" s="162" t="s">
        <v>520</v>
      </c>
    </row>
    <row r="8" spans="1:4" s="142" customFormat="1" ht="11.25">
      <c r="A8" s="141">
        <v>1</v>
      </c>
      <c r="B8" s="87">
        <v>2</v>
      </c>
      <c r="C8" s="87">
        <v>3</v>
      </c>
      <c r="D8" s="300">
        <v>4</v>
      </c>
    </row>
    <row r="9" spans="1:4" s="172" customFormat="1" ht="42.75">
      <c r="A9" s="170" t="s">
        <v>599</v>
      </c>
      <c r="B9" s="173" t="s">
        <v>602</v>
      </c>
      <c r="C9" s="171"/>
      <c r="D9" s="330">
        <f>D10</f>
        <v>-2174.4</v>
      </c>
    </row>
    <row r="10" spans="1:4" s="172" customFormat="1" ht="28.5">
      <c r="A10" s="170" t="s">
        <v>600</v>
      </c>
      <c r="B10" s="173" t="s">
        <v>603</v>
      </c>
      <c r="C10" s="171"/>
      <c r="D10" s="330">
        <f>D11+D16+D19</f>
        <v>-2174.4</v>
      </c>
    </row>
    <row r="11" spans="1:4" s="142" customFormat="1" ht="13.5" customHeight="1">
      <c r="A11" s="157" t="s">
        <v>601</v>
      </c>
      <c r="B11" s="174" t="s">
        <v>604</v>
      </c>
      <c r="C11" s="3"/>
      <c r="D11" s="331">
        <f>D12+D14</f>
        <v>-2174.4</v>
      </c>
    </row>
    <row r="12" spans="1:4" s="142" customFormat="1" ht="25.5">
      <c r="A12" s="116" t="s">
        <v>86</v>
      </c>
      <c r="B12" s="279" t="s">
        <v>604</v>
      </c>
      <c r="C12" s="117" t="s">
        <v>57</v>
      </c>
      <c r="D12" s="331">
        <f>D13</f>
        <v>4.9000000000000004</v>
      </c>
    </row>
    <row r="13" spans="1:4" s="142" customFormat="1" ht="25.5">
      <c r="A13" s="116" t="s">
        <v>111</v>
      </c>
      <c r="B13" s="279" t="s">
        <v>604</v>
      </c>
      <c r="C13" s="117" t="s">
        <v>59</v>
      </c>
      <c r="D13" s="331">
        <f>'приложение 5.5.'!G931</f>
        <v>4.9000000000000004</v>
      </c>
    </row>
    <row r="14" spans="1:4" s="142" customFormat="1" ht="25.5">
      <c r="A14" s="13" t="s">
        <v>343</v>
      </c>
      <c r="B14" s="174" t="s">
        <v>604</v>
      </c>
      <c r="C14" s="15" t="s">
        <v>77</v>
      </c>
      <c r="D14" s="331">
        <f>D15</f>
        <v>-2179.3000000000002</v>
      </c>
    </row>
    <row r="15" spans="1:4" s="142" customFormat="1">
      <c r="A15" s="13" t="s">
        <v>35</v>
      </c>
      <c r="B15" s="174" t="s">
        <v>604</v>
      </c>
      <c r="C15" s="15" t="s">
        <v>78</v>
      </c>
      <c r="D15" s="331">
        <f>'приложение 5.5.'!G933</f>
        <v>-2179.3000000000002</v>
      </c>
    </row>
    <row r="16" spans="1:4" s="142" customFormat="1" ht="51" hidden="1">
      <c r="A16" s="13" t="s">
        <v>635</v>
      </c>
      <c r="B16" s="311" t="s">
        <v>636</v>
      </c>
      <c r="C16" s="3"/>
      <c r="D16" s="331">
        <f>D17</f>
        <v>0</v>
      </c>
    </row>
    <row r="17" spans="1:4" s="142" customFormat="1" ht="25.5" hidden="1">
      <c r="A17" s="13" t="s">
        <v>343</v>
      </c>
      <c r="B17" s="311" t="s">
        <v>636</v>
      </c>
      <c r="C17" s="15" t="s">
        <v>77</v>
      </c>
      <c r="D17" s="331">
        <f>D18</f>
        <v>0</v>
      </c>
    </row>
    <row r="18" spans="1:4" s="142" customFormat="1" hidden="1">
      <c r="A18" s="13" t="s">
        <v>35</v>
      </c>
      <c r="B18" s="311" t="s">
        <v>636</v>
      </c>
      <c r="C18" s="15" t="s">
        <v>78</v>
      </c>
      <c r="D18" s="331">
        <f>'приложение 5.5.'!G936</f>
        <v>0</v>
      </c>
    </row>
    <row r="19" spans="1:4" s="142" customFormat="1" ht="63.75" hidden="1">
      <c r="A19" s="13" t="s">
        <v>637</v>
      </c>
      <c r="B19" s="311" t="s">
        <v>638</v>
      </c>
      <c r="C19" s="3"/>
      <c r="D19" s="331">
        <f>D20</f>
        <v>0</v>
      </c>
    </row>
    <row r="20" spans="1:4" s="142" customFormat="1" ht="25.5" hidden="1">
      <c r="A20" s="13" t="s">
        <v>343</v>
      </c>
      <c r="B20" s="311" t="s">
        <v>638</v>
      </c>
      <c r="C20" s="15" t="s">
        <v>77</v>
      </c>
      <c r="D20" s="331">
        <f>D21</f>
        <v>0</v>
      </c>
    </row>
    <row r="21" spans="1:4" s="142" customFormat="1" hidden="1">
      <c r="A21" s="13" t="s">
        <v>35</v>
      </c>
      <c r="B21" s="311" t="s">
        <v>638</v>
      </c>
      <c r="C21" s="15" t="s">
        <v>78</v>
      </c>
      <c r="D21" s="331">
        <f>'приложение 5.5.'!G939</f>
        <v>0</v>
      </c>
    </row>
    <row r="22" spans="1:4" s="104" customFormat="1" ht="28.5">
      <c r="A22" s="102" t="s">
        <v>161</v>
      </c>
      <c r="B22" s="103" t="s">
        <v>300</v>
      </c>
      <c r="C22" s="103"/>
      <c r="D22" s="301">
        <f>D23+D76+D84+D114+D133</f>
        <v>430426.00000000006</v>
      </c>
    </row>
    <row r="23" spans="1:4" s="128" customFormat="1" ht="13.5">
      <c r="A23" s="106" t="s">
        <v>301</v>
      </c>
      <c r="B23" s="107" t="s">
        <v>302</v>
      </c>
      <c r="C23" s="127"/>
      <c r="D23" s="302">
        <f>D24+D41+D60</f>
        <v>-5307.8999999999987</v>
      </c>
    </row>
    <row r="24" spans="1:4" s="125" customFormat="1">
      <c r="A24" s="108" t="s">
        <v>303</v>
      </c>
      <c r="B24" s="109" t="s">
        <v>304</v>
      </c>
      <c r="C24" s="124"/>
      <c r="D24" s="299">
        <f>D25+D28+D31+D34+D38</f>
        <v>-6768.2999999999993</v>
      </c>
    </row>
    <row r="25" spans="1:4" s="125" customFormat="1" ht="34.5" customHeight="1">
      <c r="A25" s="108" t="s">
        <v>200</v>
      </c>
      <c r="B25" s="109" t="s">
        <v>305</v>
      </c>
      <c r="C25" s="124"/>
      <c r="D25" s="299">
        <f>D26</f>
        <v>-2221.1999999999998</v>
      </c>
    </row>
    <row r="26" spans="1:4" s="125" customFormat="1" ht="31.5" customHeight="1">
      <c r="A26" s="108" t="s">
        <v>88</v>
      </c>
      <c r="B26" s="109" t="s">
        <v>305</v>
      </c>
      <c r="C26" s="109" t="s">
        <v>49</v>
      </c>
      <c r="D26" s="299">
        <f>D27</f>
        <v>-2221.1999999999998</v>
      </c>
    </row>
    <row r="27" spans="1:4" s="125" customFormat="1">
      <c r="A27" s="108" t="s">
        <v>51</v>
      </c>
      <c r="B27" s="109" t="s">
        <v>305</v>
      </c>
      <c r="C27" s="109" t="s">
        <v>50</v>
      </c>
      <c r="D27" s="299">
        <f>'приложение 5.5.'!G602</f>
        <v>-2221.1999999999998</v>
      </c>
    </row>
    <row r="28" spans="1:4" s="125" customFormat="1" hidden="1">
      <c r="A28" s="108" t="s">
        <v>216</v>
      </c>
      <c r="B28" s="109" t="s">
        <v>544</v>
      </c>
      <c r="C28" s="109"/>
      <c r="D28" s="299">
        <f>D29</f>
        <v>0</v>
      </c>
    </row>
    <row r="29" spans="1:4" s="125" customFormat="1" ht="25.5" hidden="1">
      <c r="A29" s="108" t="s">
        <v>88</v>
      </c>
      <c r="B29" s="109" t="s">
        <v>544</v>
      </c>
      <c r="C29" s="109" t="s">
        <v>49</v>
      </c>
      <c r="D29" s="299">
        <f>D30</f>
        <v>0</v>
      </c>
    </row>
    <row r="30" spans="1:4" s="125" customFormat="1" hidden="1">
      <c r="A30" s="108" t="s">
        <v>51</v>
      </c>
      <c r="B30" s="109" t="s">
        <v>544</v>
      </c>
      <c r="C30" s="109" t="s">
        <v>50</v>
      </c>
      <c r="D30" s="299">
        <f>'приложение 5.5.'!G611</f>
        <v>0</v>
      </c>
    </row>
    <row r="31" spans="1:4" s="125" customFormat="1" ht="84.75" customHeight="1">
      <c r="A31" s="110" t="s">
        <v>505</v>
      </c>
      <c r="B31" s="109" t="s">
        <v>306</v>
      </c>
      <c r="C31" s="109"/>
      <c r="D31" s="299">
        <f>D32</f>
        <v>-2006.1</v>
      </c>
    </row>
    <row r="32" spans="1:4" s="125" customFormat="1" ht="25.5">
      <c r="A32" s="108" t="s">
        <v>88</v>
      </c>
      <c r="B32" s="109" t="s">
        <v>306</v>
      </c>
      <c r="C32" s="109" t="s">
        <v>49</v>
      </c>
      <c r="D32" s="299">
        <f>D33</f>
        <v>-2006.1</v>
      </c>
    </row>
    <row r="33" spans="1:4" s="125" customFormat="1">
      <c r="A33" s="108" t="s">
        <v>51</v>
      </c>
      <c r="B33" s="109" t="s">
        <v>306</v>
      </c>
      <c r="C33" s="109" t="s">
        <v>50</v>
      </c>
      <c r="D33" s="299">
        <f>'приложение 5.5.'!G605</f>
        <v>-2006.1</v>
      </c>
    </row>
    <row r="34" spans="1:4" s="125" customFormat="1" ht="75.75" customHeight="1">
      <c r="A34" s="97" t="s">
        <v>574</v>
      </c>
      <c r="B34" s="109" t="s">
        <v>534</v>
      </c>
      <c r="C34" s="109"/>
      <c r="D34" s="299">
        <f>D35</f>
        <v>-2541</v>
      </c>
    </row>
    <row r="35" spans="1:4" s="125" customFormat="1">
      <c r="A35" s="91" t="s">
        <v>146</v>
      </c>
      <c r="B35" s="109" t="s">
        <v>534</v>
      </c>
      <c r="C35" s="88" t="s">
        <v>147</v>
      </c>
      <c r="D35" s="299">
        <f>D36+D37</f>
        <v>-2541</v>
      </c>
    </row>
    <row r="36" spans="1:4" s="125" customFormat="1">
      <c r="A36" s="94" t="s">
        <v>163</v>
      </c>
      <c r="B36" s="109" t="s">
        <v>534</v>
      </c>
      <c r="C36" s="88" t="s">
        <v>164</v>
      </c>
      <c r="D36" s="299">
        <f>'приложение 5.5.'!G982</f>
        <v>-2541</v>
      </c>
    </row>
    <row r="37" spans="1:4" s="125" customFormat="1" ht="24" hidden="1" customHeight="1">
      <c r="A37" s="91" t="s">
        <v>148</v>
      </c>
      <c r="B37" s="109" t="s">
        <v>534</v>
      </c>
      <c r="C37" s="88" t="s">
        <v>149</v>
      </c>
      <c r="D37" s="299">
        <f>'приложение 5.5.'!G983</f>
        <v>0</v>
      </c>
    </row>
    <row r="38" spans="1:4" s="125" customFormat="1" ht="24" hidden="1" customHeight="1">
      <c r="A38" s="101" t="s">
        <v>680</v>
      </c>
      <c r="B38" s="15" t="s">
        <v>681</v>
      </c>
      <c r="C38" s="19"/>
      <c r="D38" s="299">
        <f>D39</f>
        <v>0</v>
      </c>
    </row>
    <row r="39" spans="1:4" s="125" customFormat="1" ht="24" hidden="1" customHeight="1">
      <c r="A39" s="13" t="s">
        <v>88</v>
      </c>
      <c r="B39" s="15" t="s">
        <v>681</v>
      </c>
      <c r="C39" s="15" t="s">
        <v>49</v>
      </c>
      <c r="D39" s="299">
        <f>D40</f>
        <v>0</v>
      </c>
    </row>
    <row r="40" spans="1:4" s="125" customFormat="1" ht="24" hidden="1" customHeight="1">
      <c r="A40" s="13" t="s">
        <v>51</v>
      </c>
      <c r="B40" s="15" t="s">
        <v>681</v>
      </c>
      <c r="C40" s="15" t="s">
        <v>50</v>
      </c>
      <c r="D40" s="299">
        <f>'приложение 5.5.'!G608</f>
        <v>0</v>
      </c>
    </row>
    <row r="41" spans="1:4">
      <c r="A41" s="108" t="s">
        <v>307</v>
      </c>
      <c r="B41" s="109" t="s">
        <v>308</v>
      </c>
      <c r="C41" s="124"/>
      <c r="D41" s="332">
        <f>D42+D45+D48+D51+D54+D57</f>
        <v>933.20000000000039</v>
      </c>
    </row>
    <row r="42" spans="1:4" ht="24.75" customHeight="1">
      <c r="A42" s="108" t="s">
        <v>200</v>
      </c>
      <c r="B42" s="109" t="s">
        <v>310</v>
      </c>
      <c r="C42" s="109"/>
      <c r="D42" s="332">
        <f>D43</f>
        <v>1282.1000000000004</v>
      </c>
    </row>
    <row r="43" spans="1:4" ht="25.5">
      <c r="A43" s="108" t="s">
        <v>88</v>
      </c>
      <c r="B43" s="109" t="s">
        <v>310</v>
      </c>
      <c r="C43" s="109" t="s">
        <v>49</v>
      </c>
      <c r="D43" s="332">
        <f>D44</f>
        <v>1282.1000000000004</v>
      </c>
    </row>
    <row r="44" spans="1:4">
      <c r="A44" s="108" t="s">
        <v>51</v>
      </c>
      <c r="B44" s="109" t="s">
        <v>310</v>
      </c>
      <c r="C44" s="109" t="s">
        <v>50</v>
      </c>
      <c r="D44" s="332">
        <f>'приложение 5.5.'!G636</f>
        <v>1282.1000000000004</v>
      </c>
    </row>
    <row r="45" spans="1:4">
      <c r="A45" s="108" t="s">
        <v>216</v>
      </c>
      <c r="B45" s="109" t="s">
        <v>542</v>
      </c>
      <c r="C45" s="109"/>
      <c r="D45" s="299">
        <f>D46</f>
        <v>-48.3</v>
      </c>
    </row>
    <row r="46" spans="1:4" ht="25.5" customHeight="1">
      <c r="A46" s="108" t="s">
        <v>88</v>
      </c>
      <c r="B46" s="109" t="s">
        <v>542</v>
      </c>
      <c r="C46" s="109" t="s">
        <v>49</v>
      </c>
      <c r="D46" s="299">
        <f>D47</f>
        <v>-48.3</v>
      </c>
    </row>
    <row r="47" spans="1:4">
      <c r="A47" s="108" t="s">
        <v>51</v>
      </c>
      <c r="B47" s="109" t="s">
        <v>542</v>
      </c>
      <c r="C47" s="109" t="s">
        <v>50</v>
      </c>
      <c r="D47" s="299">
        <f>'приложение 5.5.'!G648</f>
        <v>-48.3</v>
      </c>
    </row>
    <row r="48" spans="1:4" ht="140.25" hidden="1" customHeight="1">
      <c r="A48" s="97" t="s">
        <v>493</v>
      </c>
      <c r="B48" s="109" t="s">
        <v>311</v>
      </c>
      <c r="C48" s="109"/>
      <c r="D48" s="299">
        <f>D49</f>
        <v>0</v>
      </c>
    </row>
    <row r="49" spans="1:4" ht="25.5" hidden="1">
      <c r="A49" s="108" t="s">
        <v>88</v>
      </c>
      <c r="B49" s="109" t="s">
        <v>311</v>
      </c>
      <c r="C49" s="109" t="s">
        <v>49</v>
      </c>
      <c r="D49" s="299">
        <f>D50</f>
        <v>0</v>
      </c>
    </row>
    <row r="50" spans="1:4" hidden="1">
      <c r="A50" s="108" t="s">
        <v>51</v>
      </c>
      <c r="B50" s="109" t="s">
        <v>311</v>
      </c>
      <c r="C50" s="109" t="s">
        <v>50</v>
      </c>
      <c r="D50" s="299">
        <f>'приложение 5.5.'!G639</f>
        <v>0</v>
      </c>
    </row>
    <row r="51" spans="1:4" ht="51" customHeight="1">
      <c r="A51" s="110" t="s">
        <v>506</v>
      </c>
      <c r="B51" s="109" t="s">
        <v>312</v>
      </c>
      <c r="C51" s="109"/>
      <c r="D51" s="299">
        <f>D52</f>
        <v>-301.60000000000002</v>
      </c>
    </row>
    <row r="52" spans="1:4" ht="23.25" customHeight="1">
      <c r="A52" s="108" t="s">
        <v>88</v>
      </c>
      <c r="B52" s="109" t="s">
        <v>312</v>
      </c>
      <c r="C52" s="109" t="s">
        <v>49</v>
      </c>
      <c r="D52" s="299">
        <f>D53</f>
        <v>-301.60000000000002</v>
      </c>
    </row>
    <row r="53" spans="1:4">
      <c r="A53" s="108" t="s">
        <v>51</v>
      </c>
      <c r="B53" s="109" t="s">
        <v>312</v>
      </c>
      <c r="C53" s="109" t="s">
        <v>50</v>
      </c>
      <c r="D53" s="299">
        <f>'приложение 5.5.'!G642</f>
        <v>-301.60000000000002</v>
      </c>
    </row>
    <row r="54" spans="1:4" ht="78.75" customHeight="1">
      <c r="A54" s="110" t="s">
        <v>507</v>
      </c>
      <c r="B54" s="109" t="s">
        <v>313</v>
      </c>
      <c r="C54" s="109"/>
      <c r="D54" s="299">
        <f>D55</f>
        <v>1</v>
      </c>
    </row>
    <row r="55" spans="1:4" ht="25.5">
      <c r="A55" s="108" t="s">
        <v>88</v>
      </c>
      <c r="B55" s="109" t="s">
        <v>313</v>
      </c>
      <c r="C55" s="109" t="s">
        <v>49</v>
      </c>
      <c r="D55" s="299">
        <f>D56</f>
        <v>1</v>
      </c>
    </row>
    <row r="56" spans="1:4">
      <c r="A56" s="108" t="s">
        <v>51</v>
      </c>
      <c r="B56" s="109" t="s">
        <v>313</v>
      </c>
      <c r="C56" s="109" t="s">
        <v>50</v>
      </c>
      <c r="D56" s="299">
        <f>'приложение 5.5.'!G645</f>
        <v>1</v>
      </c>
    </row>
    <row r="57" spans="1:4" ht="25.5" hidden="1">
      <c r="A57" s="116" t="s">
        <v>675</v>
      </c>
      <c r="B57" s="117" t="s">
        <v>676</v>
      </c>
      <c r="C57" s="117"/>
      <c r="D57" s="299">
        <f>D58</f>
        <v>0</v>
      </c>
    </row>
    <row r="58" spans="1:4" ht="25.5" hidden="1">
      <c r="A58" s="116" t="s">
        <v>88</v>
      </c>
      <c r="B58" s="117" t="s">
        <v>676</v>
      </c>
      <c r="C58" s="117" t="s">
        <v>49</v>
      </c>
      <c r="D58" s="299">
        <f>D59</f>
        <v>0</v>
      </c>
    </row>
    <row r="59" spans="1:4" hidden="1">
      <c r="A59" s="116" t="s">
        <v>51</v>
      </c>
      <c r="B59" s="117" t="s">
        <v>676</v>
      </c>
      <c r="C59" s="117" t="s">
        <v>50</v>
      </c>
      <c r="D59" s="299">
        <f>'приложение 5.5.'!G651</f>
        <v>0</v>
      </c>
    </row>
    <row r="60" spans="1:4">
      <c r="A60" s="108" t="s">
        <v>323</v>
      </c>
      <c r="B60" s="109" t="s">
        <v>324</v>
      </c>
      <c r="C60" s="111"/>
      <c r="D60" s="299">
        <f>D61+D64+D71</f>
        <v>527.20000000000005</v>
      </c>
    </row>
    <row r="61" spans="1:4" s="125" customFormat="1" ht="25.5" hidden="1">
      <c r="A61" s="108" t="s">
        <v>200</v>
      </c>
      <c r="B61" s="109" t="s">
        <v>325</v>
      </c>
      <c r="C61" s="109"/>
      <c r="D61" s="299">
        <f>D62</f>
        <v>0</v>
      </c>
    </row>
    <row r="62" spans="1:4" s="125" customFormat="1" ht="25.5" hidden="1">
      <c r="A62" s="108" t="s">
        <v>88</v>
      </c>
      <c r="B62" s="109" t="s">
        <v>325</v>
      </c>
      <c r="C62" s="109" t="s">
        <v>49</v>
      </c>
      <c r="D62" s="299">
        <f>D63</f>
        <v>0</v>
      </c>
    </row>
    <row r="63" spans="1:4" s="125" customFormat="1" hidden="1">
      <c r="A63" s="108" t="s">
        <v>66</v>
      </c>
      <c r="B63" s="109" t="s">
        <v>325</v>
      </c>
      <c r="C63" s="109" t="s">
        <v>64</v>
      </c>
      <c r="D63" s="299">
        <f>'приложение 5.5.'!G785</f>
        <v>0</v>
      </c>
    </row>
    <row r="64" spans="1:4">
      <c r="A64" s="108" t="s">
        <v>124</v>
      </c>
      <c r="B64" s="109" t="s">
        <v>328</v>
      </c>
      <c r="C64" s="109"/>
      <c r="D64" s="299">
        <f>D65+D67+D69</f>
        <v>617.20000000000005</v>
      </c>
    </row>
    <row r="65" spans="1:4" ht="39" customHeight="1">
      <c r="A65" s="108" t="s">
        <v>55</v>
      </c>
      <c r="B65" s="109" t="s">
        <v>328</v>
      </c>
      <c r="C65" s="109" t="s">
        <v>56</v>
      </c>
      <c r="D65" s="299">
        <f>D66</f>
        <v>852.2</v>
      </c>
    </row>
    <row r="66" spans="1:4">
      <c r="A66" s="108" t="s">
        <v>104</v>
      </c>
      <c r="B66" s="109" t="s">
        <v>328</v>
      </c>
      <c r="C66" s="109" t="s">
        <v>105</v>
      </c>
      <c r="D66" s="299">
        <f>'приложение 5.5.'!G788</f>
        <v>852.2</v>
      </c>
    </row>
    <row r="67" spans="1:4" ht="13.5" customHeight="1">
      <c r="A67" s="108" t="s">
        <v>86</v>
      </c>
      <c r="B67" s="109" t="s">
        <v>328</v>
      </c>
      <c r="C67" s="109" t="s">
        <v>57</v>
      </c>
      <c r="D67" s="299">
        <f>D68</f>
        <v>-235</v>
      </c>
    </row>
    <row r="68" spans="1:4" ht="25.5">
      <c r="A68" s="108" t="s">
        <v>58</v>
      </c>
      <c r="B68" s="109" t="s">
        <v>328</v>
      </c>
      <c r="C68" s="109" t="s">
        <v>59</v>
      </c>
      <c r="D68" s="299">
        <f>'приложение 5.5.'!G790</f>
        <v>-235</v>
      </c>
    </row>
    <row r="69" spans="1:4" hidden="1">
      <c r="A69" s="112" t="s">
        <v>71</v>
      </c>
      <c r="B69" s="109" t="s">
        <v>328</v>
      </c>
      <c r="C69" s="109" t="s">
        <v>72</v>
      </c>
      <c r="D69" s="299">
        <f>D70</f>
        <v>0</v>
      </c>
    </row>
    <row r="70" spans="1:4" hidden="1">
      <c r="A70" s="112" t="s">
        <v>73</v>
      </c>
      <c r="B70" s="109" t="s">
        <v>328</v>
      </c>
      <c r="C70" s="109" t="s">
        <v>74</v>
      </c>
      <c r="D70" s="299">
        <f>'приложение 5.5.'!G792</f>
        <v>0</v>
      </c>
    </row>
    <row r="71" spans="1:4" s="125" customFormat="1" ht="76.5">
      <c r="A71" s="97" t="s">
        <v>573</v>
      </c>
      <c r="B71" s="109" t="s">
        <v>572</v>
      </c>
      <c r="C71" s="109"/>
      <c r="D71" s="299">
        <f>D72+D74</f>
        <v>-90</v>
      </c>
    </row>
    <row r="72" spans="1:4" s="125" customFormat="1" ht="51">
      <c r="A72" s="108" t="s">
        <v>55</v>
      </c>
      <c r="B72" s="117" t="s">
        <v>572</v>
      </c>
      <c r="C72" s="109" t="s">
        <v>56</v>
      </c>
      <c r="D72" s="299">
        <f>D73</f>
        <v>-90</v>
      </c>
    </row>
    <row r="73" spans="1:4" s="125" customFormat="1">
      <c r="A73" s="108" t="s">
        <v>104</v>
      </c>
      <c r="B73" s="117" t="s">
        <v>572</v>
      </c>
      <c r="C73" s="109" t="s">
        <v>105</v>
      </c>
      <c r="D73" s="299">
        <f>'приложение 5.5.'!G795</f>
        <v>-90</v>
      </c>
    </row>
    <row r="74" spans="1:4" s="125" customFormat="1" ht="25.5" hidden="1">
      <c r="A74" s="108" t="s">
        <v>86</v>
      </c>
      <c r="B74" s="117" t="s">
        <v>572</v>
      </c>
      <c r="C74" s="109" t="s">
        <v>57</v>
      </c>
      <c r="D74" s="299">
        <f>D75</f>
        <v>0</v>
      </c>
    </row>
    <row r="75" spans="1:4" s="125" customFormat="1" ht="25.5" hidden="1">
      <c r="A75" s="108" t="s">
        <v>58</v>
      </c>
      <c r="B75" s="117" t="s">
        <v>572</v>
      </c>
      <c r="C75" s="109" t="s">
        <v>59</v>
      </c>
      <c r="D75" s="299">
        <f>'приложение 5.5.'!G797</f>
        <v>0</v>
      </c>
    </row>
    <row r="76" spans="1:4" s="126" customFormat="1" ht="13.5">
      <c r="A76" s="106" t="s">
        <v>326</v>
      </c>
      <c r="B76" s="107" t="s">
        <v>327</v>
      </c>
      <c r="C76" s="107"/>
      <c r="D76" s="333">
        <f>D77+D81</f>
        <v>48.3</v>
      </c>
    </row>
    <row r="77" spans="1:4" s="125" customFormat="1">
      <c r="A77" s="108" t="s">
        <v>216</v>
      </c>
      <c r="B77" s="109" t="s">
        <v>540</v>
      </c>
      <c r="C77" s="109"/>
      <c r="D77" s="332">
        <f>D78</f>
        <v>48.3</v>
      </c>
    </row>
    <row r="78" spans="1:4" s="125" customFormat="1" ht="25.5">
      <c r="A78" s="108" t="s">
        <v>88</v>
      </c>
      <c r="B78" s="109" t="s">
        <v>540</v>
      </c>
      <c r="C78" s="109" t="s">
        <v>49</v>
      </c>
      <c r="D78" s="332">
        <f>D79+D80</f>
        <v>48.3</v>
      </c>
    </row>
    <row r="79" spans="1:4" s="125" customFormat="1" hidden="1">
      <c r="A79" s="108" t="s">
        <v>51</v>
      </c>
      <c r="B79" s="109" t="s">
        <v>540</v>
      </c>
      <c r="C79" s="109" t="s">
        <v>50</v>
      </c>
      <c r="D79" s="332">
        <f>'приложение 5.5.'!G801+'приложение 5.5.'!G655+'приложение 5.5.'!G615</f>
        <v>0</v>
      </c>
    </row>
    <row r="80" spans="1:4" s="125" customFormat="1">
      <c r="A80" s="108" t="s">
        <v>66</v>
      </c>
      <c r="B80" s="109" t="s">
        <v>540</v>
      </c>
      <c r="C80" s="109" t="s">
        <v>64</v>
      </c>
      <c r="D80" s="332">
        <f>'приложение 5.5.'!G656+'приложение 5.5.'!G802</f>
        <v>48.3</v>
      </c>
    </row>
    <row r="81" spans="1:4" s="125" customFormat="1" ht="38.25" hidden="1">
      <c r="A81" s="348" t="s">
        <v>680</v>
      </c>
      <c r="B81" s="350" t="s">
        <v>699</v>
      </c>
      <c r="C81" s="351"/>
      <c r="D81" s="332">
        <f>D82</f>
        <v>0</v>
      </c>
    </row>
    <row r="82" spans="1:4" s="125" customFormat="1" ht="25.5" hidden="1">
      <c r="A82" s="356" t="s">
        <v>88</v>
      </c>
      <c r="B82" s="350" t="s">
        <v>699</v>
      </c>
      <c r="C82" s="358" t="s">
        <v>49</v>
      </c>
      <c r="D82" s="332">
        <f>D83</f>
        <v>0</v>
      </c>
    </row>
    <row r="83" spans="1:4" s="125" customFormat="1" hidden="1">
      <c r="A83" s="356" t="s">
        <v>51</v>
      </c>
      <c r="B83" s="350" t="s">
        <v>699</v>
      </c>
      <c r="C83" s="358" t="s">
        <v>50</v>
      </c>
      <c r="D83" s="332">
        <f>'приложение 5.5.'!G618</f>
        <v>0</v>
      </c>
    </row>
    <row r="84" spans="1:4" s="113" customFormat="1" ht="27">
      <c r="A84" s="106" t="s">
        <v>315</v>
      </c>
      <c r="B84" s="107" t="s">
        <v>316</v>
      </c>
      <c r="C84" s="107"/>
      <c r="D84" s="333">
        <f>D85+D88+D91+D99+D102+D105+D110</f>
        <v>435685.60000000003</v>
      </c>
    </row>
    <row r="85" spans="1:4" ht="65.25" customHeight="1">
      <c r="A85" s="97" t="s">
        <v>508</v>
      </c>
      <c r="B85" s="109" t="s">
        <v>317</v>
      </c>
      <c r="C85" s="109"/>
      <c r="D85" s="332">
        <f>D86</f>
        <v>802.8</v>
      </c>
    </row>
    <row r="86" spans="1:4" ht="25.5">
      <c r="A86" s="108" t="s">
        <v>88</v>
      </c>
      <c r="B86" s="109" t="s">
        <v>317</v>
      </c>
      <c r="C86" s="109" t="s">
        <v>49</v>
      </c>
      <c r="D86" s="299">
        <f>D87</f>
        <v>802.8</v>
      </c>
    </row>
    <row r="87" spans="1:4">
      <c r="A87" s="108" t="s">
        <v>51</v>
      </c>
      <c r="B87" s="109" t="s">
        <v>317</v>
      </c>
      <c r="C87" s="109" t="s">
        <v>50</v>
      </c>
      <c r="D87" s="299">
        <f>'приложение 5.5.'!G660</f>
        <v>802.8</v>
      </c>
    </row>
    <row r="88" spans="1:4" ht="94.5" customHeight="1">
      <c r="A88" s="97" t="s">
        <v>509</v>
      </c>
      <c r="B88" s="109" t="s">
        <v>318</v>
      </c>
      <c r="C88" s="109"/>
      <c r="D88" s="299">
        <f>D89</f>
        <v>645.4</v>
      </c>
    </row>
    <row r="89" spans="1:4" ht="25.5">
      <c r="A89" s="108" t="s">
        <v>88</v>
      </c>
      <c r="B89" s="109" t="s">
        <v>318</v>
      </c>
      <c r="C89" s="109" t="s">
        <v>49</v>
      </c>
      <c r="D89" s="299">
        <f>D90</f>
        <v>645.4</v>
      </c>
    </row>
    <row r="90" spans="1:4">
      <c r="A90" s="108" t="s">
        <v>51</v>
      </c>
      <c r="B90" s="109" t="s">
        <v>318</v>
      </c>
      <c r="C90" s="109" t="s">
        <v>50</v>
      </c>
      <c r="D90" s="299">
        <f>'приложение 5.5.'!G663</f>
        <v>645.4</v>
      </c>
    </row>
    <row r="91" spans="1:4">
      <c r="A91" s="108" t="s">
        <v>216</v>
      </c>
      <c r="B91" s="109" t="s">
        <v>543</v>
      </c>
      <c r="C91" s="109"/>
      <c r="D91" s="332">
        <f>D92+D94+D96</f>
        <v>3047</v>
      </c>
    </row>
    <row r="92" spans="1:4" s="125" customFormat="1" ht="25.5">
      <c r="A92" s="108" t="s">
        <v>86</v>
      </c>
      <c r="B92" s="109" t="s">
        <v>543</v>
      </c>
      <c r="C92" s="109" t="s">
        <v>57</v>
      </c>
      <c r="D92" s="332">
        <f>D93</f>
        <v>3000</v>
      </c>
    </row>
    <row r="93" spans="1:4" s="125" customFormat="1" ht="25.5">
      <c r="A93" s="108" t="s">
        <v>58</v>
      </c>
      <c r="B93" s="109" t="s">
        <v>543</v>
      </c>
      <c r="C93" s="109" t="s">
        <v>59</v>
      </c>
      <c r="D93" s="332">
        <f>'приложение 5.5.'!G622+'приложение 5.5.'!G666+'приложение 5.5.'!G806</f>
        <v>3000</v>
      </c>
    </row>
    <row r="94" spans="1:4" s="125" customFormat="1" ht="25.5" hidden="1">
      <c r="A94" s="217" t="s">
        <v>343</v>
      </c>
      <c r="B94" s="117" t="s">
        <v>543</v>
      </c>
      <c r="C94" s="146" t="s">
        <v>77</v>
      </c>
      <c r="D94" s="332">
        <f>D95</f>
        <v>0</v>
      </c>
    </row>
    <row r="95" spans="1:4" s="125" customFormat="1" hidden="1">
      <c r="A95" s="217" t="s">
        <v>35</v>
      </c>
      <c r="B95" s="117" t="s">
        <v>543</v>
      </c>
      <c r="C95" s="146" t="s">
        <v>78</v>
      </c>
      <c r="D95" s="332">
        <f>'приложение 5.5.'!H624</f>
        <v>0</v>
      </c>
    </row>
    <row r="96" spans="1:4" ht="25.5">
      <c r="A96" s="108" t="s">
        <v>88</v>
      </c>
      <c r="B96" s="109" t="s">
        <v>543</v>
      </c>
      <c r="C96" s="109" t="s">
        <v>49</v>
      </c>
      <c r="D96" s="332">
        <f>D97+D98</f>
        <v>47</v>
      </c>
    </row>
    <row r="97" spans="1:4">
      <c r="A97" s="108" t="s">
        <v>51</v>
      </c>
      <c r="B97" s="109" t="s">
        <v>543</v>
      </c>
      <c r="C97" s="109" t="s">
        <v>50</v>
      </c>
      <c r="D97" s="332">
        <f>'приложение 5.5.'!G668+'приложение 5.5.'!G626</f>
        <v>47</v>
      </c>
    </row>
    <row r="98" spans="1:4">
      <c r="A98" s="108" t="s">
        <v>66</v>
      </c>
      <c r="B98" s="109" t="s">
        <v>543</v>
      </c>
      <c r="C98" s="109" t="s">
        <v>64</v>
      </c>
      <c r="D98" s="332">
        <f>'приложение 5.5.'!G808</f>
        <v>0</v>
      </c>
    </row>
    <row r="99" spans="1:4">
      <c r="A99" s="1" t="s">
        <v>728</v>
      </c>
      <c r="B99" s="3" t="s">
        <v>724</v>
      </c>
      <c r="C99" s="3"/>
      <c r="D99" s="332">
        <f>D100</f>
        <v>409630.9</v>
      </c>
    </row>
    <row r="100" spans="1:4" ht="25.5">
      <c r="A100" s="13" t="s">
        <v>343</v>
      </c>
      <c r="B100" s="3" t="s">
        <v>724</v>
      </c>
      <c r="C100" s="158">
        <v>400</v>
      </c>
      <c r="D100" s="332">
        <f>D101</f>
        <v>409630.9</v>
      </c>
    </row>
    <row r="101" spans="1:4">
      <c r="A101" s="13" t="s">
        <v>35</v>
      </c>
      <c r="B101" s="3" t="s">
        <v>724</v>
      </c>
      <c r="C101" s="15" t="s">
        <v>78</v>
      </c>
      <c r="D101" s="332">
        <f>'приложение 5.5.'!G811</f>
        <v>409630.9</v>
      </c>
    </row>
    <row r="102" spans="1:4" ht="25.5">
      <c r="A102" s="1" t="s">
        <v>727</v>
      </c>
      <c r="B102" s="3" t="s">
        <v>725</v>
      </c>
      <c r="C102" s="3"/>
      <c r="D102" s="332">
        <f>D103</f>
        <v>21559.5</v>
      </c>
    </row>
    <row r="103" spans="1:4" ht="25.5">
      <c r="A103" s="13" t="s">
        <v>343</v>
      </c>
      <c r="B103" s="3" t="s">
        <v>725</v>
      </c>
      <c r="C103" s="158">
        <v>400</v>
      </c>
      <c r="D103" s="332">
        <f>D104</f>
        <v>21559.5</v>
      </c>
    </row>
    <row r="104" spans="1:4">
      <c r="A104" s="13" t="s">
        <v>35</v>
      </c>
      <c r="B104" s="3" t="s">
        <v>725</v>
      </c>
      <c r="C104" s="15" t="s">
        <v>78</v>
      </c>
      <c r="D104" s="332">
        <f>'приложение 5.5.'!G814</f>
        <v>21559.5</v>
      </c>
    </row>
    <row r="105" spans="1:4" ht="25.5" hidden="1">
      <c r="A105" s="157" t="s">
        <v>633</v>
      </c>
      <c r="B105" s="3" t="s">
        <v>634</v>
      </c>
      <c r="C105" s="3"/>
      <c r="D105" s="332">
        <f>D106+D108</f>
        <v>0</v>
      </c>
    </row>
    <row r="106" spans="1:4" ht="25.5" hidden="1">
      <c r="A106" s="1" t="s">
        <v>86</v>
      </c>
      <c r="B106" s="3" t="s">
        <v>634</v>
      </c>
      <c r="C106" s="117" t="s">
        <v>57</v>
      </c>
      <c r="D106" s="332">
        <f>D107</f>
        <v>0</v>
      </c>
    </row>
    <row r="107" spans="1:4" ht="25.5" hidden="1">
      <c r="A107" s="116" t="s">
        <v>58</v>
      </c>
      <c r="B107" s="3" t="s">
        <v>634</v>
      </c>
      <c r="C107" s="117" t="s">
        <v>59</v>
      </c>
      <c r="D107" s="332">
        <f>'приложение 5.5.'!G817</f>
        <v>0</v>
      </c>
    </row>
    <row r="108" spans="1:4" ht="25.5" hidden="1">
      <c r="A108" s="108" t="s">
        <v>88</v>
      </c>
      <c r="B108" s="3" t="s">
        <v>634</v>
      </c>
      <c r="C108" s="109" t="s">
        <v>49</v>
      </c>
      <c r="D108" s="332">
        <f>D109</f>
        <v>0</v>
      </c>
    </row>
    <row r="109" spans="1:4" hidden="1">
      <c r="A109" s="108" t="s">
        <v>51</v>
      </c>
      <c r="B109" s="3" t="s">
        <v>634</v>
      </c>
      <c r="C109" s="109" t="s">
        <v>50</v>
      </c>
      <c r="D109" s="332">
        <f>'приложение 5.5.'!G671</f>
        <v>0</v>
      </c>
    </row>
    <row r="110" spans="1:4" ht="25.5" hidden="1">
      <c r="A110" s="157" t="s">
        <v>587</v>
      </c>
      <c r="B110" s="3" t="s">
        <v>592</v>
      </c>
      <c r="C110" s="3"/>
      <c r="D110" s="299">
        <f>D111</f>
        <v>0</v>
      </c>
    </row>
    <row r="111" spans="1:4" ht="25.5" hidden="1">
      <c r="A111" s="1" t="s">
        <v>88</v>
      </c>
      <c r="B111" s="3" t="s">
        <v>592</v>
      </c>
      <c r="C111" s="3" t="s">
        <v>49</v>
      </c>
      <c r="D111" s="299">
        <f>D112+D113</f>
        <v>0</v>
      </c>
    </row>
    <row r="112" spans="1:4" hidden="1">
      <c r="A112" s="1" t="s">
        <v>51</v>
      </c>
      <c r="B112" s="3" t="s">
        <v>592</v>
      </c>
      <c r="C112" s="3" t="s">
        <v>50</v>
      </c>
      <c r="D112" s="299">
        <f>'приложение 5.5.'!G629+'приложение 5.5.'!G674</f>
        <v>0</v>
      </c>
    </row>
    <row r="113" spans="1:4" hidden="1">
      <c r="A113" s="108" t="s">
        <v>66</v>
      </c>
      <c r="B113" s="3" t="s">
        <v>592</v>
      </c>
      <c r="C113" s="109" t="s">
        <v>64</v>
      </c>
      <c r="D113" s="299">
        <f>'приложение 5.5.'!G820</f>
        <v>0</v>
      </c>
    </row>
    <row r="114" spans="1:4" s="105" customFormat="1" ht="27">
      <c r="A114" s="114" t="s">
        <v>205</v>
      </c>
      <c r="B114" s="107" t="s">
        <v>322</v>
      </c>
      <c r="C114" s="107"/>
      <c r="D114" s="333">
        <f>D115+D119+D122+D126+D130</f>
        <v>0</v>
      </c>
    </row>
    <row r="115" spans="1:4" ht="63.75" hidden="1">
      <c r="A115" s="97" t="s">
        <v>510</v>
      </c>
      <c r="B115" s="109" t="s">
        <v>319</v>
      </c>
      <c r="C115" s="111"/>
      <c r="D115" s="332">
        <f>D116</f>
        <v>0</v>
      </c>
    </row>
    <row r="116" spans="1:4" ht="25.5" hidden="1">
      <c r="A116" s="108" t="s">
        <v>88</v>
      </c>
      <c r="B116" s="109" t="s">
        <v>319</v>
      </c>
      <c r="C116" s="109" t="s">
        <v>49</v>
      </c>
      <c r="D116" s="332">
        <f>D117+D118</f>
        <v>0</v>
      </c>
    </row>
    <row r="117" spans="1:4" hidden="1">
      <c r="A117" s="108" t="s">
        <v>51</v>
      </c>
      <c r="B117" s="109" t="s">
        <v>319</v>
      </c>
      <c r="C117" s="109" t="s">
        <v>50</v>
      </c>
      <c r="D117" s="332">
        <f>'приложение 5.5.'!G731</f>
        <v>0</v>
      </c>
    </row>
    <row r="118" spans="1:4" hidden="1">
      <c r="A118" s="94" t="s">
        <v>66</v>
      </c>
      <c r="B118" s="109" t="s">
        <v>319</v>
      </c>
      <c r="C118" s="109" t="s">
        <v>64</v>
      </c>
      <c r="D118" s="332">
        <f>'приложение 5.5.'!G732</f>
        <v>0</v>
      </c>
    </row>
    <row r="119" spans="1:4" ht="64.5" hidden="1" customHeight="1">
      <c r="A119" s="97" t="s">
        <v>511</v>
      </c>
      <c r="B119" s="109" t="s">
        <v>320</v>
      </c>
      <c r="C119" s="109"/>
      <c r="D119" s="332">
        <f>D120</f>
        <v>0</v>
      </c>
    </row>
    <row r="120" spans="1:4" ht="25.5" hidden="1">
      <c r="A120" s="108" t="s">
        <v>88</v>
      </c>
      <c r="B120" s="109" t="s">
        <v>320</v>
      </c>
      <c r="C120" s="109" t="s">
        <v>49</v>
      </c>
      <c r="D120" s="332">
        <f>D121</f>
        <v>0</v>
      </c>
    </row>
    <row r="121" spans="1:4" hidden="1">
      <c r="A121" s="108" t="s">
        <v>51</v>
      </c>
      <c r="B121" s="109" t="s">
        <v>320</v>
      </c>
      <c r="C121" s="109" t="s">
        <v>50</v>
      </c>
      <c r="D121" s="332">
        <f>'приложение 5.5.'!G735</f>
        <v>0</v>
      </c>
    </row>
    <row r="122" spans="1:4" ht="51" hidden="1">
      <c r="A122" s="97" t="s">
        <v>494</v>
      </c>
      <c r="B122" s="109" t="s">
        <v>321</v>
      </c>
      <c r="C122" s="109"/>
      <c r="D122" s="299">
        <f>D123</f>
        <v>0</v>
      </c>
    </row>
    <row r="123" spans="1:4" ht="25.5" hidden="1">
      <c r="A123" s="108" t="s">
        <v>88</v>
      </c>
      <c r="B123" s="109" t="s">
        <v>321</v>
      </c>
      <c r="C123" s="109" t="s">
        <v>49</v>
      </c>
      <c r="D123" s="299">
        <f>D124+D125</f>
        <v>0</v>
      </c>
    </row>
    <row r="124" spans="1:4" hidden="1">
      <c r="A124" s="108" t="s">
        <v>51</v>
      </c>
      <c r="B124" s="109" t="s">
        <v>321</v>
      </c>
      <c r="C124" s="109" t="s">
        <v>50</v>
      </c>
      <c r="D124" s="299">
        <f>'приложение 5.5.'!G738</f>
        <v>0</v>
      </c>
    </row>
    <row r="125" spans="1:4" hidden="1">
      <c r="A125" s="108" t="s">
        <v>66</v>
      </c>
      <c r="B125" s="109" t="s">
        <v>321</v>
      </c>
      <c r="C125" s="109" t="s">
        <v>64</v>
      </c>
      <c r="D125" s="299">
        <f>'приложение 5.5.'!G739</f>
        <v>0</v>
      </c>
    </row>
    <row r="126" spans="1:4">
      <c r="A126" s="108" t="s">
        <v>216</v>
      </c>
      <c r="B126" s="109" t="s">
        <v>541</v>
      </c>
      <c r="C126" s="109"/>
      <c r="D126" s="332">
        <f>D127</f>
        <v>0</v>
      </c>
    </row>
    <row r="127" spans="1:4" ht="25.5">
      <c r="A127" s="108" t="s">
        <v>88</v>
      </c>
      <c r="B127" s="109" t="s">
        <v>541</v>
      </c>
      <c r="C127" s="109" t="s">
        <v>49</v>
      </c>
      <c r="D127" s="332">
        <f>D128+D129</f>
        <v>0</v>
      </c>
    </row>
    <row r="128" spans="1:4">
      <c r="A128" s="108" t="s">
        <v>51</v>
      </c>
      <c r="B128" s="109" t="s">
        <v>541</v>
      </c>
      <c r="C128" s="109" t="s">
        <v>50</v>
      </c>
      <c r="D128" s="332">
        <f>'приложение 5.5.'!G742</f>
        <v>31</v>
      </c>
    </row>
    <row r="129" spans="1:4">
      <c r="A129" s="108" t="s">
        <v>66</v>
      </c>
      <c r="B129" s="109" t="s">
        <v>541</v>
      </c>
      <c r="C129" s="109" t="s">
        <v>64</v>
      </c>
      <c r="D129" s="332">
        <f>'приложение 5.5.'!G743</f>
        <v>-31</v>
      </c>
    </row>
    <row r="130" spans="1:4" ht="38.25" hidden="1">
      <c r="A130" s="217" t="s">
        <v>703</v>
      </c>
      <c r="B130" s="117" t="s">
        <v>705</v>
      </c>
      <c r="C130" s="146"/>
      <c r="D130" s="332">
        <f>D131</f>
        <v>0</v>
      </c>
    </row>
    <row r="131" spans="1:4" ht="25.5" hidden="1">
      <c r="A131" s="116" t="s">
        <v>88</v>
      </c>
      <c r="B131" s="117" t="s">
        <v>705</v>
      </c>
      <c r="C131" s="117" t="s">
        <v>49</v>
      </c>
      <c r="D131" s="332">
        <f>D132</f>
        <v>0</v>
      </c>
    </row>
    <row r="132" spans="1:4" hidden="1">
      <c r="A132" s="116" t="s">
        <v>51</v>
      </c>
      <c r="B132" s="117" t="s">
        <v>705</v>
      </c>
      <c r="C132" s="117" t="s">
        <v>50</v>
      </c>
      <c r="D132" s="332">
        <f>'приложение 5.5.'!G746</f>
        <v>0</v>
      </c>
    </row>
    <row r="133" spans="1:4" ht="40.5" hidden="1">
      <c r="A133" s="144" t="s">
        <v>528</v>
      </c>
      <c r="B133" s="107" t="s">
        <v>529</v>
      </c>
      <c r="C133" s="107"/>
      <c r="D133" s="302">
        <f>D134+D139+D146</f>
        <v>0</v>
      </c>
    </row>
    <row r="134" spans="1:4" ht="76.5" hidden="1">
      <c r="A134" s="94" t="s">
        <v>502</v>
      </c>
      <c r="B134" s="95" t="s">
        <v>530</v>
      </c>
      <c r="C134" s="95"/>
      <c r="D134" s="299">
        <f>D135+D137</f>
        <v>0</v>
      </c>
    </row>
    <row r="135" spans="1:4" ht="25.5" hidden="1">
      <c r="A135" s="108" t="s">
        <v>86</v>
      </c>
      <c r="B135" s="95" t="s">
        <v>530</v>
      </c>
      <c r="C135" s="88" t="s">
        <v>57</v>
      </c>
      <c r="D135" s="299">
        <f>D136</f>
        <v>0</v>
      </c>
    </row>
    <row r="136" spans="1:4" ht="25.5" hidden="1">
      <c r="A136" s="91" t="s">
        <v>111</v>
      </c>
      <c r="B136" s="95" t="s">
        <v>530</v>
      </c>
      <c r="C136" s="88" t="s">
        <v>59</v>
      </c>
      <c r="D136" s="299">
        <f>'приложение 5.5.'!G987</f>
        <v>0</v>
      </c>
    </row>
    <row r="137" spans="1:4" hidden="1">
      <c r="A137" s="94" t="s">
        <v>146</v>
      </c>
      <c r="B137" s="95" t="s">
        <v>530</v>
      </c>
      <c r="C137" s="95" t="s">
        <v>147</v>
      </c>
      <c r="D137" s="299">
        <f>D138</f>
        <v>0</v>
      </c>
    </row>
    <row r="138" spans="1:4" hidden="1">
      <c r="A138" s="94" t="s">
        <v>163</v>
      </c>
      <c r="B138" s="95" t="s">
        <v>530</v>
      </c>
      <c r="C138" s="95" t="s">
        <v>164</v>
      </c>
      <c r="D138" s="299">
        <f>'приложение 5.5.'!G989</f>
        <v>0</v>
      </c>
    </row>
    <row r="139" spans="1:4" ht="38.25" hidden="1">
      <c r="A139" s="94" t="s">
        <v>503</v>
      </c>
      <c r="B139" s="100" t="s">
        <v>531</v>
      </c>
      <c r="C139" s="95"/>
      <c r="D139" s="299">
        <f>D140+D142+D144</f>
        <v>0</v>
      </c>
    </row>
    <row r="140" spans="1:4" ht="51" hidden="1">
      <c r="A140" s="91" t="s">
        <v>55</v>
      </c>
      <c r="B140" s="100" t="s">
        <v>531</v>
      </c>
      <c r="C140" s="88" t="s">
        <v>56</v>
      </c>
      <c r="D140" s="299">
        <f>D141</f>
        <v>0</v>
      </c>
    </row>
    <row r="141" spans="1:4" hidden="1">
      <c r="A141" s="91" t="s">
        <v>104</v>
      </c>
      <c r="B141" s="100" t="s">
        <v>531</v>
      </c>
      <c r="C141" s="88" t="s">
        <v>105</v>
      </c>
      <c r="D141" s="299">
        <f>'приложение 5.5.'!G1009</f>
        <v>0</v>
      </c>
    </row>
    <row r="142" spans="1:4" ht="25.5" hidden="1">
      <c r="A142" s="108" t="s">
        <v>86</v>
      </c>
      <c r="B142" s="100" t="s">
        <v>531</v>
      </c>
      <c r="C142" s="88" t="s">
        <v>57</v>
      </c>
      <c r="D142" s="299">
        <f>D143</f>
        <v>0</v>
      </c>
    </row>
    <row r="143" spans="1:4" ht="25.5" hidden="1">
      <c r="A143" s="91" t="s">
        <v>111</v>
      </c>
      <c r="B143" s="100" t="s">
        <v>531</v>
      </c>
      <c r="C143" s="88" t="s">
        <v>59</v>
      </c>
      <c r="D143" s="299">
        <f>'приложение 5.5.'!G1011</f>
        <v>0</v>
      </c>
    </row>
    <row r="144" spans="1:4" hidden="1">
      <c r="A144" s="93" t="s">
        <v>71</v>
      </c>
      <c r="B144" s="100" t="s">
        <v>531</v>
      </c>
      <c r="C144" s="88" t="s">
        <v>72</v>
      </c>
      <c r="D144" s="299">
        <f>D145</f>
        <v>0</v>
      </c>
    </row>
    <row r="145" spans="1:4" hidden="1">
      <c r="A145" s="93" t="s">
        <v>73</v>
      </c>
      <c r="B145" s="100" t="s">
        <v>531</v>
      </c>
      <c r="C145" s="88" t="s">
        <v>74</v>
      </c>
      <c r="D145" s="299">
        <f>'приложение 5.5.'!G1013</f>
        <v>0</v>
      </c>
    </row>
    <row r="146" spans="1:4" ht="76.5" hidden="1">
      <c r="A146" s="94" t="s">
        <v>504</v>
      </c>
      <c r="B146" s="100" t="s">
        <v>532</v>
      </c>
      <c r="C146" s="95"/>
      <c r="D146" s="299">
        <f>D147+D149</f>
        <v>0</v>
      </c>
    </row>
    <row r="147" spans="1:4" ht="51" hidden="1">
      <c r="A147" s="91" t="s">
        <v>55</v>
      </c>
      <c r="B147" s="100" t="s">
        <v>532</v>
      </c>
      <c r="C147" s="88" t="s">
        <v>56</v>
      </c>
      <c r="D147" s="299">
        <f>D148</f>
        <v>0</v>
      </c>
    </row>
    <row r="148" spans="1:4" hidden="1">
      <c r="A148" s="91" t="s">
        <v>104</v>
      </c>
      <c r="B148" s="100" t="s">
        <v>532</v>
      </c>
      <c r="C148" s="88" t="s">
        <v>105</v>
      </c>
      <c r="D148" s="299">
        <f>'приложение 5.5.'!G1016</f>
        <v>0</v>
      </c>
    </row>
    <row r="149" spans="1:4" ht="25.5" hidden="1">
      <c r="A149" s="108" t="s">
        <v>86</v>
      </c>
      <c r="B149" s="100" t="s">
        <v>532</v>
      </c>
      <c r="C149" s="88" t="s">
        <v>57</v>
      </c>
      <c r="D149" s="299">
        <f>D150</f>
        <v>0</v>
      </c>
    </row>
    <row r="150" spans="1:4" ht="25.5" hidden="1">
      <c r="A150" s="91" t="s">
        <v>111</v>
      </c>
      <c r="B150" s="100" t="s">
        <v>532</v>
      </c>
      <c r="C150" s="88" t="s">
        <v>59</v>
      </c>
      <c r="D150" s="299">
        <f>'приложение 5.5.'!G1018</f>
        <v>0</v>
      </c>
    </row>
    <row r="151" spans="1:4" s="129" customFormat="1" ht="29.25">
      <c r="A151" s="102" t="s">
        <v>95</v>
      </c>
      <c r="B151" s="103" t="s">
        <v>228</v>
      </c>
      <c r="C151" s="103"/>
      <c r="D151" s="334">
        <f>D152+D182+D198+D229</f>
        <v>-1250.6999999999998</v>
      </c>
    </row>
    <row r="152" spans="1:4" s="128" customFormat="1" ht="13.5" hidden="1">
      <c r="A152" s="106" t="s">
        <v>409</v>
      </c>
      <c r="B152" s="107" t="s">
        <v>410</v>
      </c>
      <c r="C152" s="107"/>
      <c r="D152" s="333">
        <f>D153+D163+D167+D171+D178</f>
        <v>0</v>
      </c>
    </row>
    <row r="153" spans="1:4" s="125" customFormat="1" ht="25.5" hidden="1">
      <c r="A153" s="108" t="s">
        <v>411</v>
      </c>
      <c r="B153" s="109" t="s">
        <v>412</v>
      </c>
      <c r="C153" s="109"/>
      <c r="D153" s="332">
        <f>D154+D157+D160</f>
        <v>0</v>
      </c>
    </row>
    <row r="154" spans="1:4" s="125" customFormat="1" ht="66" hidden="1" customHeight="1">
      <c r="A154" s="119" t="s">
        <v>457</v>
      </c>
      <c r="B154" s="117" t="s">
        <v>458</v>
      </c>
      <c r="C154" s="117"/>
      <c r="D154" s="332">
        <f>D155</f>
        <v>0</v>
      </c>
    </row>
    <row r="155" spans="1:4" s="125" customFormat="1" ht="25.5" hidden="1">
      <c r="A155" s="116" t="s">
        <v>246</v>
      </c>
      <c r="B155" s="117" t="s">
        <v>458</v>
      </c>
      <c r="C155" s="117" t="s">
        <v>49</v>
      </c>
      <c r="D155" s="332">
        <f>D156</f>
        <v>0</v>
      </c>
    </row>
    <row r="156" spans="1:4" s="125" customFormat="1" hidden="1">
      <c r="A156" s="116" t="s">
        <v>66</v>
      </c>
      <c r="B156" s="117" t="s">
        <v>458</v>
      </c>
      <c r="C156" s="117" t="s">
        <v>64</v>
      </c>
      <c r="D156" s="332">
        <f>'приложение 5.5.'!G838</f>
        <v>0</v>
      </c>
    </row>
    <row r="157" spans="1:4" s="125" customFormat="1" ht="63.75" hidden="1">
      <c r="A157" s="108" t="s">
        <v>495</v>
      </c>
      <c r="B157" s="109" t="s">
        <v>413</v>
      </c>
      <c r="C157" s="109"/>
      <c r="D157" s="332">
        <f>D158</f>
        <v>0</v>
      </c>
    </row>
    <row r="158" spans="1:4" s="125" customFormat="1" ht="25.5" hidden="1">
      <c r="A158" s="108" t="s">
        <v>246</v>
      </c>
      <c r="B158" s="109" t="s">
        <v>413</v>
      </c>
      <c r="C158" s="109" t="s">
        <v>49</v>
      </c>
      <c r="D158" s="332">
        <f>D159</f>
        <v>0</v>
      </c>
    </row>
    <row r="159" spans="1:4" s="125" customFormat="1" hidden="1">
      <c r="A159" s="108" t="s">
        <v>66</v>
      </c>
      <c r="B159" s="109" t="s">
        <v>413</v>
      </c>
      <c r="C159" s="109" t="s">
        <v>64</v>
      </c>
      <c r="D159" s="332">
        <f>'приложение 5.5.'!G841</f>
        <v>0</v>
      </c>
    </row>
    <row r="160" spans="1:4" s="125" customFormat="1" ht="64.5" hidden="1" customHeight="1">
      <c r="A160" s="108" t="s">
        <v>496</v>
      </c>
      <c r="B160" s="109" t="s">
        <v>414</v>
      </c>
      <c r="C160" s="109"/>
      <c r="D160" s="332">
        <f>D161</f>
        <v>0</v>
      </c>
    </row>
    <row r="161" spans="1:4" s="125" customFormat="1" ht="25.5" hidden="1">
      <c r="A161" s="108" t="s">
        <v>246</v>
      </c>
      <c r="B161" s="109" t="s">
        <v>414</v>
      </c>
      <c r="C161" s="109" t="s">
        <v>49</v>
      </c>
      <c r="D161" s="332">
        <f>D162</f>
        <v>0</v>
      </c>
    </row>
    <row r="162" spans="1:4" s="125" customFormat="1" hidden="1">
      <c r="A162" s="108" t="s">
        <v>66</v>
      </c>
      <c r="B162" s="109" t="s">
        <v>414</v>
      </c>
      <c r="C162" s="109" t="s">
        <v>64</v>
      </c>
      <c r="D162" s="332">
        <f>'приложение 5.5.'!G844</f>
        <v>0</v>
      </c>
    </row>
    <row r="163" spans="1:4" s="125" customFormat="1" ht="25.5" hidden="1">
      <c r="A163" s="108" t="s">
        <v>415</v>
      </c>
      <c r="B163" s="109" t="s">
        <v>416</v>
      </c>
      <c r="C163" s="109"/>
      <c r="D163" s="332">
        <f>D164</f>
        <v>0</v>
      </c>
    </row>
    <row r="164" spans="1:4" s="125" customFormat="1" hidden="1">
      <c r="A164" s="108" t="s">
        <v>216</v>
      </c>
      <c r="B164" s="109" t="s">
        <v>556</v>
      </c>
      <c r="C164" s="109"/>
      <c r="D164" s="332">
        <f>D165</f>
        <v>0</v>
      </c>
    </row>
    <row r="165" spans="1:4" s="125" customFormat="1" ht="25.5" hidden="1">
      <c r="A165" s="108" t="s">
        <v>246</v>
      </c>
      <c r="B165" s="109" t="s">
        <v>556</v>
      </c>
      <c r="C165" s="109" t="s">
        <v>49</v>
      </c>
      <c r="D165" s="332">
        <f>D166</f>
        <v>0</v>
      </c>
    </row>
    <row r="166" spans="1:4" s="125" customFormat="1" hidden="1">
      <c r="A166" s="108" t="s">
        <v>66</v>
      </c>
      <c r="B166" s="109" t="s">
        <v>556</v>
      </c>
      <c r="C166" s="109" t="s">
        <v>64</v>
      </c>
      <c r="D166" s="332">
        <f>'приложение 5.5.'!G848</f>
        <v>0</v>
      </c>
    </row>
    <row r="167" spans="1:4" s="125" customFormat="1" hidden="1">
      <c r="A167" s="108" t="s">
        <v>417</v>
      </c>
      <c r="B167" s="109" t="s">
        <v>418</v>
      </c>
      <c r="C167" s="109"/>
      <c r="D167" s="332">
        <f>D168</f>
        <v>0</v>
      </c>
    </row>
    <row r="168" spans="1:4" s="125" customFormat="1" hidden="1">
      <c r="A168" s="108" t="s">
        <v>216</v>
      </c>
      <c r="B168" s="109" t="s">
        <v>555</v>
      </c>
      <c r="C168" s="109"/>
      <c r="D168" s="332">
        <f>D169</f>
        <v>0</v>
      </c>
    </row>
    <row r="169" spans="1:4" s="125" customFormat="1" ht="25.5" hidden="1">
      <c r="A169" s="108" t="s">
        <v>246</v>
      </c>
      <c r="B169" s="109" t="s">
        <v>555</v>
      </c>
      <c r="C169" s="109" t="s">
        <v>49</v>
      </c>
      <c r="D169" s="332">
        <f>D170</f>
        <v>0</v>
      </c>
    </row>
    <row r="170" spans="1:4" s="125" customFormat="1" hidden="1">
      <c r="A170" s="108" t="s">
        <v>66</v>
      </c>
      <c r="B170" s="109" t="s">
        <v>555</v>
      </c>
      <c r="C170" s="109" t="s">
        <v>64</v>
      </c>
      <c r="D170" s="332">
        <f>'приложение 5.5.'!G852</f>
        <v>0</v>
      </c>
    </row>
    <row r="171" spans="1:4" s="125" customFormat="1" ht="25.5" hidden="1">
      <c r="A171" s="108" t="s">
        <v>419</v>
      </c>
      <c r="B171" s="109" t="s">
        <v>420</v>
      </c>
      <c r="C171" s="109"/>
      <c r="D171" s="332">
        <f>D172+D175</f>
        <v>0</v>
      </c>
    </row>
    <row r="172" spans="1:4" s="125" customFormat="1" ht="25.5" hidden="1">
      <c r="A172" s="108" t="s">
        <v>200</v>
      </c>
      <c r="B172" s="109" t="s">
        <v>421</v>
      </c>
      <c r="C172" s="109"/>
      <c r="D172" s="332">
        <f>D173</f>
        <v>0</v>
      </c>
    </row>
    <row r="173" spans="1:4" s="125" customFormat="1" ht="25.5" hidden="1">
      <c r="A173" s="108" t="s">
        <v>88</v>
      </c>
      <c r="B173" s="109" t="s">
        <v>421</v>
      </c>
      <c r="C173" s="109" t="s">
        <v>49</v>
      </c>
      <c r="D173" s="332">
        <f>D174</f>
        <v>0</v>
      </c>
    </row>
    <row r="174" spans="1:4" s="125" customFormat="1" hidden="1">
      <c r="A174" s="108" t="s">
        <v>66</v>
      </c>
      <c r="B174" s="109" t="s">
        <v>421</v>
      </c>
      <c r="C174" s="109" t="s">
        <v>64</v>
      </c>
      <c r="D174" s="332">
        <f>'приложение 5.5.'!G856</f>
        <v>0</v>
      </c>
    </row>
    <row r="175" spans="1:4" s="125" customFormat="1" ht="144.75" hidden="1" customHeight="1">
      <c r="A175" s="108" t="s">
        <v>493</v>
      </c>
      <c r="B175" s="109" t="s">
        <v>422</v>
      </c>
      <c r="C175" s="109"/>
      <c r="D175" s="332">
        <f>D176</f>
        <v>0</v>
      </c>
    </row>
    <row r="176" spans="1:4" s="125" customFormat="1" ht="25.5" hidden="1">
      <c r="A176" s="108" t="s">
        <v>88</v>
      </c>
      <c r="B176" s="109" t="s">
        <v>422</v>
      </c>
      <c r="C176" s="109" t="s">
        <v>49</v>
      </c>
      <c r="D176" s="332">
        <f>D177</f>
        <v>0</v>
      </c>
    </row>
    <row r="177" spans="1:4" s="125" customFormat="1" ht="13.5" hidden="1" customHeight="1">
      <c r="A177" s="108" t="s">
        <v>66</v>
      </c>
      <c r="B177" s="109" t="s">
        <v>422</v>
      </c>
      <c r="C177" s="109" t="s">
        <v>64</v>
      </c>
      <c r="D177" s="332">
        <f>'приложение 5.5.'!G859</f>
        <v>0</v>
      </c>
    </row>
    <row r="178" spans="1:4" s="125" customFormat="1" ht="25.5" hidden="1">
      <c r="A178" s="13" t="s">
        <v>688</v>
      </c>
      <c r="B178" s="15" t="s">
        <v>689</v>
      </c>
      <c r="C178" s="15"/>
      <c r="D178" s="332">
        <f>D179</f>
        <v>0</v>
      </c>
    </row>
    <row r="179" spans="1:4" s="125" customFormat="1" ht="25.5" hidden="1">
      <c r="A179" s="217" t="s">
        <v>587</v>
      </c>
      <c r="B179" s="15" t="s">
        <v>690</v>
      </c>
      <c r="C179" s="15"/>
      <c r="D179" s="332">
        <f>D180</f>
        <v>0</v>
      </c>
    </row>
    <row r="180" spans="1:4" s="125" customFormat="1" ht="25.5" hidden="1">
      <c r="A180" s="13" t="s">
        <v>246</v>
      </c>
      <c r="B180" s="15" t="s">
        <v>690</v>
      </c>
      <c r="C180" s="15" t="s">
        <v>49</v>
      </c>
      <c r="D180" s="332">
        <f>D181</f>
        <v>0</v>
      </c>
    </row>
    <row r="181" spans="1:4" s="125" customFormat="1" hidden="1">
      <c r="A181" s="13" t="s">
        <v>66</v>
      </c>
      <c r="B181" s="15" t="s">
        <v>690</v>
      </c>
      <c r="C181" s="15" t="s">
        <v>64</v>
      </c>
      <c r="D181" s="332">
        <f>'приложение 5.5.'!G863</f>
        <v>0</v>
      </c>
    </row>
    <row r="182" spans="1:4" s="128" customFormat="1" ht="13.5" hidden="1">
      <c r="A182" s="106" t="s">
        <v>423</v>
      </c>
      <c r="B182" s="107" t="s">
        <v>424</v>
      </c>
      <c r="C182" s="107"/>
      <c r="D182" s="333">
        <f>D183+D190+D194</f>
        <v>0</v>
      </c>
    </row>
    <row r="183" spans="1:4" s="125" customFormat="1" hidden="1">
      <c r="A183" s="108" t="s">
        <v>425</v>
      </c>
      <c r="B183" s="109" t="s">
        <v>426</v>
      </c>
      <c r="C183" s="109"/>
      <c r="D183" s="332">
        <f>D184+D187</f>
        <v>0</v>
      </c>
    </row>
    <row r="184" spans="1:4" s="125" customFormat="1" ht="25.5" hidden="1">
      <c r="A184" s="108" t="s">
        <v>200</v>
      </c>
      <c r="B184" s="109" t="s">
        <v>427</v>
      </c>
      <c r="C184" s="109"/>
      <c r="D184" s="332">
        <f>D185</f>
        <v>0</v>
      </c>
    </row>
    <row r="185" spans="1:4" s="125" customFormat="1" ht="25.5" hidden="1">
      <c r="A185" s="108" t="s">
        <v>88</v>
      </c>
      <c r="B185" s="109" t="s">
        <v>427</v>
      </c>
      <c r="C185" s="109" t="s">
        <v>49</v>
      </c>
      <c r="D185" s="332">
        <f>D186</f>
        <v>0</v>
      </c>
    </row>
    <row r="186" spans="1:4" s="125" customFormat="1" hidden="1">
      <c r="A186" s="108" t="s">
        <v>66</v>
      </c>
      <c r="B186" s="109" t="s">
        <v>427</v>
      </c>
      <c r="C186" s="109" t="s">
        <v>64</v>
      </c>
      <c r="D186" s="332">
        <f>'приложение 5.5.'!G868</f>
        <v>0</v>
      </c>
    </row>
    <row r="187" spans="1:4" s="125" customFormat="1" ht="145.5" hidden="1" customHeight="1">
      <c r="A187" s="108" t="s">
        <v>493</v>
      </c>
      <c r="B187" s="109" t="s">
        <v>428</v>
      </c>
      <c r="C187" s="109"/>
      <c r="D187" s="332">
        <f>D188</f>
        <v>0</v>
      </c>
    </row>
    <row r="188" spans="1:4" s="125" customFormat="1" ht="25.5" hidden="1">
      <c r="A188" s="108" t="s">
        <v>88</v>
      </c>
      <c r="B188" s="109" t="s">
        <v>428</v>
      </c>
      <c r="C188" s="109" t="s">
        <v>49</v>
      </c>
      <c r="D188" s="332">
        <f>D189</f>
        <v>0</v>
      </c>
    </row>
    <row r="189" spans="1:4" s="125" customFormat="1" hidden="1">
      <c r="A189" s="108" t="s">
        <v>66</v>
      </c>
      <c r="B189" s="109" t="s">
        <v>428</v>
      </c>
      <c r="C189" s="109" t="s">
        <v>64</v>
      </c>
      <c r="D189" s="332">
        <f>'приложение 5.5.'!G871</f>
        <v>0</v>
      </c>
    </row>
    <row r="190" spans="1:4" s="125" customFormat="1" hidden="1">
      <c r="A190" s="108" t="s">
        <v>429</v>
      </c>
      <c r="B190" s="109" t="s">
        <v>430</v>
      </c>
      <c r="C190" s="109"/>
      <c r="D190" s="332">
        <f>D191</f>
        <v>0</v>
      </c>
    </row>
    <row r="191" spans="1:4" s="125" customFormat="1" hidden="1">
      <c r="A191" s="108" t="s">
        <v>216</v>
      </c>
      <c r="B191" s="109" t="s">
        <v>554</v>
      </c>
      <c r="C191" s="109"/>
      <c r="D191" s="332">
        <f>D192</f>
        <v>0</v>
      </c>
    </row>
    <row r="192" spans="1:4" s="125" customFormat="1" ht="25.5" hidden="1">
      <c r="A192" s="108" t="s">
        <v>246</v>
      </c>
      <c r="B192" s="109" t="s">
        <v>554</v>
      </c>
      <c r="C192" s="109" t="s">
        <v>49</v>
      </c>
      <c r="D192" s="332">
        <f>D193</f>
        <v>0</v>
      </c>
    </row>
    <row r="193" spans="1:4" s="125" customFormat="1" hidden="1">
      <c r="A193" s="108" t="s">
        <v>66</v>
      </c>
      <c r="B193" s="109" t="s">
        <v>554</v>
      </c>
      <c r="C193" s="109" t="s">
        <v>64</v>
      </c>
      <c r="D193" s="332">
        <f>'приложение 5.5.'!G875</f>
        <v>0</v>
      </c>
    </row>
    <row r="194" spans="1:4" s="125" customFormat="1" ht="25.5" hidden="1">
      <c r="A194" s="13" t="s">
        <v>677</v>
      </c>
      <c r="B194" s="15" t="s">
        <v>678</v>
      </c>
      <c r="C194" s="15"/>
      <c r="D194" s="332">
        <f>D195</f>
        <v>0</v>
      </c>
    </row>
    <row r="195" spans="1:4" s="125" customFormat="1" hidden="1">
      <c r="A195" s="13" t="s">
        <v>538</v>
      </c>
      <c r="B195" s="15" t="s">
        <v>679</v>
      </c>
      <c r="C195" s="15"/>
      <c r="D195" s="332">
        <f>D196</f>
        <v>0</v>
      </c>
    </row>
    <row r="196" spans="1:4" s="125" customFormat="1" ht="25.5" hidden="1">
      <c r="A196" s="13" t="s">
        <v>88</v>
      </c>
      <c r="B196" s="15" t="s">
        <v>679</v>
      </c>
      <c r="C196" s="15" t="s">
        <v>49</v>
      </c>
      <c r="D196" s="332">
        <f>D197</f>
        <v>0</v>
      </c>
    </row>
    <row r="197" spans="1:4" s="125" customFormat="1" hidden="1">
      <c r="A197" s="13" t="s">
        <v>66</v>
      </c>
      <c r="B197" s="15" t="s">
        <v>679</v>
      </c>
      <c r="C197" s="15" t="s">
        <v>64</v>
      </c>
      <c r="D197" s="332">
        <f>'приложение 5.5.'!G879</f>
        <v>0</v>
      </c>
    </row>
    <row r="198" spans="1:4" s="128" customFormat="1" ht="13.5">
      <c r="A198" s="106" t="s">
        <v>229</v>
      </c>
      <c r="B198" s="107" t="s">
        <v>230</v>
      </c>
      <c r="C198" s="107"/>
      <c r="D198" s="333">
        <f>D199+D214</f>
        <v>-350</v>
      </c>
    </row>
    <row r="199" spans="1:4" s="125" customFormat="1" ht="25.5" hidden="1">
      <c r="A199" s="108" t="s">
        <v>231</v>
      </c>
      <c r="B199" s="109" t="s">
        <v>232</v>
      </c>
      <c r="C199" s="109"/>
      <c r="D199" s="332">
        <f>D200+D205+D208+D211</f>
        <v>0</v>
      </c>
    </row>
    <row r="200" spans="1:4" s="125" customFormat="1" hidden="1">
      <c r="A200" s="1" t="s">
        <v>538</v>
      </c>
      <c r="B200" s="3" t="s">
        <v>593</v>
      </c>
      <c r="C200" s="3"/>
      <c r="D200" s="332">
        <f>D201+D203</f>
        <v>0</v>
      </c>
    </row>
    <row r="201" spans="1:4" s="125" customFormat="1" ht="25.5" hidden="1">
      <c r="A201" s="116" t="s">
        <v>86</v>
      </c>
      <c r="B201" s="117" t="s">
        <v>593</v>
      </c>
      <c r="C201" s="146" t="s">
        <v>57</v>
      </c>
      <c r="D201" s="332">
        <f>D202</f>
        <v>0</v>
      </c>
    </row>
    <row r="202" spans="1:4" s="125" customFormat="1" ht="25.5" hidden="1">
      <c r="A202" s="217" t="s">
        <v>111</v>
      </c>
      <c r="B202" s="117" t="s">
        <v>593</v>
      </c>
      <c r="C202" s="146" t="s">
        <v>59</v>
      </c>
      <c r="D202" s="332">
        <f>'приложение 5.5.'!G680</f>
        <v>0</v>
      </c>
    </row>
    <row r="203" spans="1:4" s="125" customFormat="1" ht="25.5" hidden="1">
      <c r="A203" s="1" t="s">
        <v>88</v>
      </c>
      <c r="B203" s="3" t="s">
        <v>593</v>
      </c>
      <c r="C203" s="3" t="s">
        <v>49</v>
      </c>
      <c r="D203" s="332">
        <f>D204</f>
        <v>0</v>
      </c>
    </row>
    <row r="204" spans="1:4" s="125" customFormat="1" hidden="1">
      <c r="A204" s="1" t="s">
        <v>51</v>
      </c>
      <c r="B204" s="3" t="s">
        <v>593</v>
      </c>
      <c r="C204" s="3" t="s">
        <v>50</v>
      </c>
      <c r="D204" s="332">
        <f>'приложение 5.5.'!H682</f>
        <v>0</v>
      </c>
    </row>
    <row r="205" spans="1:4" s="125" customFormat="1" ht="84.75" hidden="1" customHeight="1">
      <c r="A205" s="108" t="s">
        <v>491</v>
      </c>
      <c r="B205" s="109" t="s">
        <v>233</v>
      </c>
      <c r="C205" s="109"/>
      <c r="D205" s="332">
        <f>D206</f>
        <v>0</v>
      </c>
    </row>
    <row r="206" spans="1:4" s="125" customFormat="1" ht="25.5" hidden="1">
      <c r="A206" s="108" t="s">
        <v>88</v>
      </c>
      <c r="B206" s="109" t="s">
        <v>233</v>
      </c>
      <c r="C206" s="109" t="s">
        <v>49</v>
      </c>
      <c r="D206" s="332">
        <f>D207</f>
        <v>0</v>
      </c>
    </row>
    <row r="207" spans="1:4" s="125" customFormat="1" hidden="1">
      <c r="A207" s="108" t="s">
        <v>51</v>
      </c>
      <c r="B207" s="109" t="s">
        <v>233</v>
      </c>
      <c r="C207" s="109" t="s">
        <v>50</v>
      </c>
      <c r="D207" s="332">
        <f>'приложение 5.5.'!G685</f>
        <v>0</v>
      </c>
    </row>
    <row r="208" spans="1:4" s="125" customFormat="1" ht="76.5" hidden="1" customHeight="1">
      <c r="A208" s="108" t="s">
        <v>492</v>
      </c>
      <c r="B208" s="109" t="s">
        <v>234</v>
      </c>
      <c r="C208" s="109"/>
      <c r="D208" s="332">
        <f>D209</f>
        <v>0</v>
      </c>
    </row>
    <row r="209" spans="1:4" s="125" customFormat="1" ht="25.5" hidden="1">
      <c r="A209" s="108" t="s">
        <v>88</v>
      </c>
      <c r="B209" s="109" t="s">
        <v>234</v>
      </c>
      <c r="C209" s="109" t="s">
        <v>49</v>
      </c>
      <c r="D209" s="332">
        <f>D210</f>
        <v>0</v>
      </c>
    </row>
    <row r="210" spans="1:4" s="125" customFormat="1" hidden="1">
      <c r="A210" s="108" t="s">
        <v>51</v>
      </c>
      <c r="B210" s="109" t="s">
        <v>234</v>
      </c>
      <c r="C210" s="109" t="s">
        <v>50</v>
      </c>
      <c r="D210" s="332">
        <f>'приложение 5.5.'!G688</f>
        <v>0</v>
      </c>
    </row>
    <row r="211" spans="1:4" s="125" customFormat="1" ht="25.5" hidden="1">
      <c r="A211" s="157" t="s">
        <v>587</v>
      </c>
      <c r="B211" s="22" t="s">
        <v>591</v>
      </c>
      <c r="C211" s="15"/>
      <c r="D211" s="332">
        <f>D212</f>
        <v>0</v>
      </c>
    </row>
    <row r="212" spans="1:4" s="125" customFormat="1" ht="25.5" hidden="1">
      <c r="A212" s="13" t="s">
        <v>223</v>
      </c>
      <c r="B212" s="22" t="s">
        <v>591</v>
      </c>
      <c r="C212" s="15" t="s">
        <v>49</v>
      </c>
      <c r="D212" s="332">
        <f>D213</f>
        <v>0</v>
      </c>
    </row>
    <row r="213" spans="1:4" s="125" customFormat="1" hidden="1">
      <c r="A213" s="13" t="s">
        <v>51</v>
      </c>
      <c r="B213" s="22" t="s">
        <v>591</v>
      </c>
      <c r="C213" s="15" t="s">
        <v>50</v>
      </c>
      <c r="D213" s="332">
        <f>'приложение 5.5.'!G691</f>
        <v>0</v>
      </c>
    </row>
    <row r="214" spans="1:4" s="125" customFormat="1" ht="25.5">
      <c r="A214" s="108" t="s">
        <v>235</v>
      </c>
      <c r="B214" s="109" t="s">
        <v>236</v>
      </c>
      <c r="C214" s="109"/>
      <c r="D214" s="332">
        <f>D215+D218+D221+D225</f>
        <v>-350</v>
      </c>
    </row>
    <row r="215" spans="1:4" s="125" customFormat="1" ht="25.5">
      <c r="A215" s="108" t="s">
        <v>200</v>
      </c>
      <c r="B215" s="109" t="s">
        <v>237</v>
      </c>
      <c r="C215" s="109"/>
      <c r="D215" s="332">
        <f>D216</f>
        <v>-350</v>
      </c>
    </row>
    <row r="216" spans="1:4" s="125" customFormat="1" ht="25.5">
      <c r="A216" s="108" t="s">
        <v>88</v>
      </c>
      <c r="B216" s="109" t="s">
        <v>237</v>
      </c>
      <c r="C216" s="109" t="s">
        <v>49</v>
      </c>
      <c r="D216" s="332">
        <f>D217</f>
        <v>-350</v>
      </c>
    </row>
    <row r="217" spans="1:4" s="125" customFormat="1">
      <c r="A217" s="108" t="s">
        <v>51</v>
      </c>
      <c r="B217" s="109" t="s">
        <v>237</v>
      </c>
      <c r="C217" s="109" t="s">
        <v>50</v>
      </c>
      <c r="D217" s="332">
        <f>'приложение 5.5.'!G695</f>
        <v>-350</v>
      </c>
    </row>
    <row r="218" spans="1:4" s="125" customFormat="1" ht="150" hidden="1" customHeight="1">
      <c r="A218" s="99" t="s">
        <v>493</v>
      </c>
      <c r="B218" s="109" t="s">
        <v>238</v>
      </c>
      <c r="C218" s="109"/>
      <c r="D218" s="332">
        <f>D219</f>
        <v>0</v>
      </c>
    </row>
    <row r="219" spans="1:4" s="125" customFormat="1" ht="25.5" hidden="1">
      <c r="A219" s="108" t="s">
        <v>88</v>
      </c>
      <c r="B219" s="109" t="s">
        <v>238</v>
      </c>
      <c r="C219" s="109" t="s">
        <v>49</v>
      </c>
      <c r="D219" s="332">
        <f>D220</f>
        <v>0</v>
      </c>
    </row>
    <row r="220" spans="1:4" s="125" customFormat="1" hidden="1">
      <c r="A220" s="108" t="s">
        <v>51</v>
      </c>
      <c r="B220" s="109" t="s">
        <v>238</v>
      </c>
      <c r="C220" s="109" t="s">
        <v>50</v>
      </c>
      <c r="D220" s="332">
        <f>'приложение 5.5.'!G698</f>
        <v>0</v>
      </c>
    </row>
    <row r="221" spans="1:4" s="125" customFormat="1" ht="25.5" hidden="1">
      <c r="A221" s="108" t="s">
        <v>405</v>
      </c>
      <c r="B221" s="109" t="s">
        <v>406</v>
      </c>
      <c r="C221" s="109"/>
      <c r="D221" s="332">
        <f>D222</f>
        <v>0</v>
      </c>
    </row>
    <row r="222" spans="1:4" s="125" customFormat="1" hidden="1">
      <c r="A222" s="108" t="s">
        <v>216</v>
      </c>
      <c r="B222" s="109" t="s">
        <v>566</v>
      </c>
      <c r="C222" s="109"/>
      <c r="D222" s="332">
        <f>D223</f>
        <v>0</v>
      </c>
    </row>
    <row r="223" spans="1:4" s="125" customFormat="1" ht="25.5" hidden="1">
      <c r="A223" s="108" t="s">
        <v>88</v>
      </c>
      <c r="B223" s="109" t="s">
        <v>566</v>
      </c>
      <c r="C223" s="109" t="s">
        <v>49</v>
      </c>
      <c r="D223" s="332">
        <f>D224</f>
        <v>0</v>
      </c>
    </row>
    <row r="224" spans="1:4" s="125" customFormat="1" hidden="1">
      <c r="A224" s="108" t="s">
        <v>51</v>
      </c>
      <c r="B224" s="109" t="s">
        <v>566</v>
      </c>
      <c r="C224" s="109" t="s">
        <v>50</v>
      </c>
      <c r="D224" s="332">
        <f>'приложение 5.5.'!G702</f>
        <v>0</v>
      </c>
    </row>
    <row r="225" spans="1:4" s="125" customFormat="1" ht="25.5" hidden="1">
      <c r="A225" s="108" t="s">
        <v>407</v>
      </c>
      <c r="B225" s="109" t="s">
        <v>408</v>
      </c>
      <c r="C225" s="109"/>
      <c r="D225" s="332">
        <f>D226</f>
        <v>0</v>
      </c>
    </row>
    <row r="226" spans="1:4" s="125" customFormat="1" hidden="1">
      <c r="A226" s="108" t="s">
        <v>216</v>
      </c>
      <c r="B226" s="109" t="s">
        <v>565</v>
      </c>
      <c r="C226" s="109"/>
      <c r="D226" s="332">
        <f>D227</f>
        <v>0</v>
      </c>
    </row>
    <row r="227" spans="1:4" s="125" customFormat="1" ht="25.5" hidden="1">
      <c r="A227" s="108" t="s">
        <v>88</v>
      </c>
      <c r="B227" s="109" t="s">
        <v>565</v>
      </c>
      <c r="C227" s="109" t="s">
        <v>49</v>
      </c>
      <c r="D227" s="332">
        <f>D228</f>
        <v>0</v>
      </c>
    </row>
    <row r="228" spans="1:4" s="125" customFormat="1" hidden="1">
      <c r="A228" s="108" t="s">
        <v>51</v>
      </c>
      <c r="B228" s="109" t="s">
        <v>565</v>
      </c>
      <c r="C228" s="109" t="s">
        <v>50</v>
      </c>
      <c r="D228" s="332">
        <f>'приложение 5.5.'!G706</f>
        <v>0</v>
      </c>
    </row>
    <row r="229" spans="1:4" s="128" customFormat="1" ht="27">
      <c r="A229" s="106" t="s">
        <v>431</v>
      </c>
      <c r="B229" s="107" t="s">
        <v>432</v>
      </c>
      <c r="C229" s="107"/>
      <c r="D229" s="333">
        <f>D230+D234+D238+D245+D252</f>
        <v>-900.69999999999982</v>
      </c>
    </row>
    <row r="230" spans="1:4" s="125" customFormat="1" ht="25.5" hidden="1">
      <c r="A230" s="108" t="s">
        <v>405</v>
      </c>
      <c r="B230" s="109" t="s">
        <v>433</v>
      </c>
      <c r="C230" s="109"/>
      <c r="D230" s="332">
        <f>D231</f>
        <v>0</v>
      </c>
    </row>
    <row r="231" spans="1:4" s="125" customFormat="1" hidden="1">
      <c r="A231" s="108" t="s">
        <v>216</v>
      </c>
      <c r="B231" s="109" t="s">
        <v>551</v>
      </c>
      <c r="C231" s="109"/>
      <c r="D231" s="332">
        <f>D232</f>
        <v>0</v>
      </c>
    </row>
    <row r="232" spans="1:4" s="125" customFormat="1" ht="25.5" hidden="1">
      <c r="A232" s="108" t="s">
        <v>246</v>
      </c>
      <c r="B232" s="109" t="s">
        <v>551</v>
      </c>
      <c r="C232" s="109" t="s">
        <v>49</v>
      </c>
      <c r="D232" s="332">
        <f>D233</f>
        <v>0</v>
      </c>
    </row>
    <row r="233" spans="1:4" s="125" customFormat="1" hidden="1">
      <c r="A233" s="108" t="s">
        <v>66</v>
      </c>
      <c r="B233" s="109" t="s">
        <v>551</v>
      </c>
      <c r="C233" s="109" t="s">
        <v>64</v>
      </c>
      <c r="D233" s="332">
        <f>'приложение 5.5.'!G884</f>
        <v>0</v>
      </c>
    </row>
    <row r="234" spans="1:4" s="125" customFormat="1" ht="25.5" hidden="1">
      <c r="A234" s="108" t="s">
        <v>434</v>
      </c>
      <c r="B234" s="109" t="s">
        <v>435</v>
      </c>
      <c r="C234" s="109"/>
      <c r="D234" s="332">
        <f>D235</f>
        <v>0</v>
      </c>
    </row>
    <row r="235" spans="1:4" s="125" customFormat="1" hidden="1">
      <c r="A235" s="108" t="s">
        <v>216</v>
      </c>
      <c r="B235" s="109" t="s">
        <v>550</v>
      </c>
      <c r="C235" s="109"/>
      <c r="D235" s="332">
        <f>D236</f>
        <v>0</v>
      </c>
    </row>
    <row r="236" spans="1:4" s="125" customFormat="1" ht="25.5" hidden="1">
      <c r="A236" s="108" t="s">
        <v>246</v>
      </c>
      <c r="B236" s="109" t="s">
        <v>550</v>
      </c>
      <c r="C236" s="109" t="s">
        <v>49</v>
      </c>
      <c r="D236" s="332">
        <f>D237</f>
        <v>0</v>
      </c>
    </row>
    <row r="237" spans="1:4" s="125" customFormat="1" hidden="1">
      <c r="A237" s="108" t="s">
        <v>66</v>
      </c>
      <c r="B237" s="109" t="s">
        <v>550</v>
      </c>
      <c r="C237" s="109" t="s">
        <v>64</v>
      </c>
      <c r="D237" s="332">
        <f>'приложение 5.5.'!G888</f>
        <v>0</v>
      </c>
    </row>
    <row r="238" spans="1:4" s="125" customFormat="1" ht="25.5">
      <c r="A238" s="108" t="s">
        <v>436</v>
      </c>
      <c r="B238" s="109" t="s">
        <v>437</v>
      </c>
      <c r="C238" s="109"/>
      <c r="D238" s="332">
        <f>D239+D242</f>
        <v>2309.3000000000002</v>
      </c>
    </row>
    <row r="239" spans="1:4" s="125" customFormat="1" ht="25.5">
      <c r="A239" s="108" t="s">
        <v>200</v>
      </c>
      <c r="B239" s="109" t="s">
        <v>438</v>
      </c>
      <c r="C239" s="109"/>
      <c r="D239" s="332">
        <f>D240</f>
        <v>2309.3000000000002</v>
      </c>
    </row>
    <row r="240" spans="1:4" s="125" customFormat="1" ht="25.5">
      <c r="A240" s="108" t="s">
        <v>88</v>
      </c>
      <c r="B240" s="109" t="s">
        <v>438</v>
      </c>
      <c r="C240" s="109" t="s">
        <v>49</v>
      </c>
      <c r="D240" s="332">
        <f>D241</f>
        <v>2309.3000000000002</v>
      </c>
    </row>
    <row r="241" spans="1:4" s="125" customFormat="1">
      <c r="A241" s="108" t="s">
        <v>66</v>
      </c>
      <c r="B241" s="109" t="s">
        <v>438</v>
      </c>
      <c r="C241" s="109" t="s">
        <v>64</v>
      </c>
      <c r="D241" s="332">
        <f>'приложение 5.5.'!G892</f>
        <v>2309.3000000000002</v>
      </c>
    </row>
    <row r="242" spans="1:4" s="125" customFormat="1" ht="147" hidden="1" customHeight="1">
      <c r="A242" s="108" t="s">
        <v>493</v>
      </c>
      <c r="B242" s="109" t="s">
        <v>439</v>
      </c>
      <c r="C242" s="109"/>
      <c r="D242" s="332">
        <f>D243</f>
        <v>0</v>
      </c>
    </row>
    <row r="243" spans="1:4" s="125" customFormat="1" ht="25.5" hidden="1">
      <c r="A243" s="108" t="s">
        <v>88</v>
      </c>
      <c r="B243" s="109" t="s">
        <v>439</v>
      </c>
      <c r="C243" s="109" t="s">
        <v>49</v>
      </c>
      <c r="D243" s="332">
        <f>D244</f>
        <v>0</v>
      </c>
    </row>
    <row r="244" spans="1:4" s="125" customFormat="1" hidden="1">
      <c r="A244" s="108" t="s">
        <v>66</v>
      </c>
      <c r="B244" s="109" t="s">
        <v>439</v>
      </c>
      <c r="C244" s="109" t="s">
        <v>64</v>
      </c>
      <c r="D244" s="332">
        <f>'приложение 5.5.'!G895</f>
        <v>0</v>
      </c>
    </row>
    <row r="245" spans="1:4" s="125" customFormat="1" ht="25.5">
      <c r="A245" s="13" t="s">
        <v>577</v>
      </c>
      <c r="B245" s="15" t="s">
        <v>576</v>
      </c>
      <c r="C245" s="109"/>
      <c r="D245" s="332">
        <f>D246+D249</f>
        <v>-250</v>
      </c>
    </row>
    <row r="246" spans="1:4" s="125" customFormat="1">
      <c r="A246" s="108" t="s">
        <v>216</v>
      </c>
      <c r="B246" s="15" t="s">
        <v>549</v>
      </c>
      <c r="C246" s="15"/>
      <c r="D246" s="332">
        <f>+D247</f>
        <v>-250</v>
      </c>
    </row>
    <row r="247" spans="1:4" s="125" customFormat="1" ht="25.5">
      <c r="A247" s="13" t="s">
        <v>88</v>
      </c>
      <c r="B247" s="15" t="s">
        <v>549</v>
      </c>
      <c r="C247" s="15" t="s">
        <v>49</v>
      </c>
      <c r="D247" s="332">
        <f>D248</f>
        <v>-250</v>
      </c>
    </row>
    <row r="248" spans="1:4" s="125" customFormat="1">
      <c r="A248" s="13" t="s">
        <v>66</v>
      </c>
      <c r="B248" s="15" t="s">
        <v>549</v>
      </c>
      <c r="C248" s="15" t="s">
        <v>64</v>
      </c>
      <c r="D248" s="332">
        <f>'приложение 5.5.'!G899</f>
        <v>-250</v>
      </c>
    </row>
    <row r="249" spans="1:4" s="125" customFormat="1" ht="25.5" hidden="1">
      <c r="A249" s="217" t="s">
        <v>587</v>
      </c>
      <c r="B249" s="146" t="s">
        <v>670</v>
      </c>
      <c r="C249" s="243"/>
      <c r="D249" s="332">
        <f>D250</f>
        <v>0</v>
      </c>
    </row>
    <row r="250" spans="1:4" s="125" customFormat="1" ht="25.5" hidden="1">
      <c r="A250" s="217" t="s">
        <v>223</v>
      </c>
      <c r="B250" s="146" t="s">
        <v>670</v>
      </c>
      <c r="C250" s="146" t="s">
        <v>49</v>
      </c>
      <c r="D250" s="332">
        <f>D251</f>
        <v>0</v>
      </c>
    </row>
    <row r="251" spans="1:4" s="125" customFormat="1" hidden="1">
      <c r="A251" s="217" t="s">
        <v>66</v>
      </c>
      <c r="B251" s="146" t="s">
        <v>670</v>
      </c>
      <c r="C251" s="146" t="s">
        <v>64</v>
      </c>
      <c r="D251" s="332">
        <f>'приложение 5.5.'!G902</f>
        <v>0</v>
      </c>
    </row>
    <row r="252" spans="1:4" s="125" customFormat="1" ht="25.5">
      <c r="A252" s="157" t="s">
        <v>578</v>
      </c>
      <c r="B252" s="15" t="s">
        <v>579</v>
      </c>
      <c r="C252" s="15"/>
      <c r="D252" s="332">
        <f>D253+D261</f>
        <v>-2960</v>
      </c>
    </row>
    <row r="253" spans="1:4" s="125" customFormat="1">
      <c r="A253" s="1" t="s">
        <v>538</v>
      </c>
      <c r="B253" s="15" t="s">
        <v>581</v>
      </c>
      <c r="C253" s="15"/>
      <c r="D253" s="332">
        <f>D254+D256+D259</f>
        <v>-2960</v>
      </c>
    </row>
    <row r="254" spans="1:4" s="125" customFormat="1" ht="25.5">
      <c r="A254" s="108" t="s">
        <v>86</v>
      </c>
      <c r="B254" s="15" t="s">
        <v>581</v>
      </c>
      <c r="C254" s="15" t="s">
        <v>57</v>
      </c>
      <c r="D254" s="332">
        <f>D255</f>
        <v>-2960</v>
      </c>
    </row>
    <row r="255" spans="1:4" s="125" customFormat="1" ht="25.5">
      <c r="A255" s="1" t="s">
        <v>111</v>
      </c>
      <c r="B255" s="15" t="s">
        <v>581</v>
      </c>
      <c r="C255" s="15" t="s">
        <v>59</v>
      </c>
      <c r="D255" s="332">
        <f>'приложение 5.5.'!G906</f>
        <v>-2960</v>
      </c>
    </row>
    <row r="256" spans="1:4" s="125" customFormat="1" ht="25.5" hidden="1">
      <c r="A256" s="13" t="s">
        <v>343</v>
      </c>
      <c r="B256" s="15" t="s">
        <v>581</v>
      </c>
      <c r="C256" s="158">
        <v>400</v>
      </c>
      <c r="D256" s="332">
        <f>D257+D258</f>
        <v>0</v>
      </c>
    </row>
    <row r="257" spans="1:4" s="125" customFormat="1" hidden="1">
      <c r="A257" s="13" t="s">
        <v>35</v>
      </c>
      <c r="B257" s="15" t="s">
        <v>581</v>
      </c>
      <c r="C257" s="158">
        <v>410</v>
      </c>
      <c r="D257" s="332">
        <f>'приложение 5.5.'!G908</f>
        <v>0</v>
      </c>
    </row>
    <row r="258" spans="1:4" s="125" customFormat="1" ht="76.5" hidden="1">
      <c r="A258" s="13" t="s">
        <v>582</v>
      </c>
      <c r="B258" s="15" t="s">
        <v>581</v>
      </c>
      <c r="C258" s="158">
        <v>460</v>
      </c>
      <c r="D258" s="332">
        <f>'приложение 5.5.'!G909</f>
        <v>0</v>
      </c>
    </row>
    <row r="259" spans="1:4" s="125" customFormat="1" ht="25.5" hidden="1">
      <c r="A259" s="217" t="s">
        <v>223</v>
      </c>
      <c r="B259" s="146" t="s">
        <v>581</v>
      </c>
      <c r="C259" s="146" t="s">
        <v>49</v>
      </c>
      <c r="D259" s="332">
        <f>D260</f>
        <v>0</v>
      </c>
    </row>
    <row r="260" spans="1:4" s="125" customFormat="1" hidden="1">
      <c r="A260" s="217" t="s">
        <v>66</v>
      </c>
      <c r="B260" s="146" t="s">
        <v>581</v>
      </c>
      <c r="C260" s="146" t="s">
        <v>64</v>
      </c>
      <c r="D260" s="332">
        <f>'приложение 5.5.'!G911</f>
        <v>0</v>
      </c>
    </row>
    <row r="261" spans="1:4" s="125" customFormat="1" ht="25.5" hidden="1">
      <c r="A261" s="217" t="s">
        <v>587</v>
      </c>
      <c r="B261" s="146" t="s">
        <v>671</v>
      </c>
      <c r="C261" s="243"/>
      <c r="D261" s="332">
        <f>D262</f>
        <v>0</v>
      </c>
    </row>
    <row r="262" spans="1:4" s="125" customFormat="1" ht="25.5" hidden="1">
      <c r="A262" s="217" t="s">
        <v>223</v>
      </c>
      <c r="B262" s="146" t="s">
        <v>671</v>
      </c>
      <c r="C262" s="146" t="s">
        <v>49</v>
      </c>
      <c r="D262" s="332">
        <f>D263</f>
        <v>0</v>
      </c>
    </row>
    <row r="263" spans="1:4" s="125" customFormat="1" hidden="1">
      <c r="A263" s="217" t="s">
        <v>66</v>
      </c>
      <c r="B263" s="146" t="s">
        <v>671</v>
      </c>
      <c r="C263" s="146" t="s">
        <v>64</v>
      </c>
      <c r="D263" s="332">
        <f>'приложение 5.5.'!G914</f>
        <v>0</v>
      </c>
    </row>
    <row r="264" spans="1:4" s="129" customFormat="1" ht="32.25" hidden="1" customHeight="1">
      <c r="A264" s="102" t="s">
        <v>515</v>
      </c>
      <c r="B264" s="103" t="s">
        <v>220</v>
      </c>
      <c r="C264" s="103"/>
      <c r="D264" s="334">
        <f>D265</f>
        <v>0</v>
      </c>
    </row>
    <row r="265" spans="1:4" s="128" customFormat="1" ht="27" hidden="1">
      <c r="A265" s="106" t="s">
        <v>240</v>
      </c>
      <c r="B265" s="107" t="s">
        <v>222</v>
      </c>
      <c r="C265" s="107"/>
      <c r="D265" s="333">
        <f>D266+D269+D276+D279</f>
        <v>0</v>
      </c>
    </row>
    <row r="266" spans="1:4" s="125" customFormat="1" ht="25.5" hidden="1">
      <c r="A266" s="108" t="s">
        <v>200</v>
      </c>
      <c r="B266" s="109" t="s">
        <v>241</v>
      </c>
      <c r="C266" s="109"/>
      <c r="D266" s="332">
        <f>D267</f>
        <v>0</v>
      </c>
    </row>
    <row r="267" spans="1:4" s="125" customFormat="1" ht="25.5" hidden="1">
      <c r="A267" s="108" t="s">
        <v>88</v>
      </c>
      <c r="B267" s="109" t="s">
        <v>241</v>
      </c>
      <c r="C267" s="109" t="s">
        <v>49</v>
      </c>
      <c r="D267" s="332">
        <f>D268</f>
        <v>0</v>
      </c>
    </row>
    <row r="268" spans="1:4" s="125" customFormat="1" hidden="1">
      <c r="A268" s="108" t="s">
        <v>51</v>
      </c>
      <c r="B268" s="109" t="s">
        <v>241</v>
      </c>
      <c r="C268" s="109" t="s">
        <v>50</v>
      </c>
      <c r="D268" s="332">
        <f>'приложение 5.5.'!G711</f>
        <v>0</v>
      </c>
    </row>
    <row r="269" spans="1:4" s="125" customFormat="1" hidden="1">
      <c r="A269" s="108" t="s">
        <v>216</v>
      </c>
      <c r="B269" s="115" t="s">
        <v>548</v>
      </c>
      <c r="C269" s="130"/>
      <c r="D269" s="332">
        <f>D270+D272+D274</f>
        <v>0</v>
      </c>
    </row>
    <row r="270" spans="1:4" s="125" customFormat="1" ht="25.5" hidden="1">
      <c r="A270" s="116" t="s">
        <v>86</v>
      </c>
      <c r="B270" s="117" t="s">
        <v>548</v>
      </c>
      <c r="C270" s="117" t="s">
        <v>57</v>
      </c>
      <c r="D270" s="332">
        <f>D271</f>
        <v>0</v>
      </c>
    </row>
    <row r="271" spans="1:4" s="125" customFormat="1" ht="25.5" hidden="1">
      <c r="A271" s="116" t="s">
        <v>111</v>
      </c>
      <c r="B271" s="117" t="s">
        <v>548</v>
      </c>
      <c r="C271" s="117" t="s">
        <v>59</v>
      </c>
      <c r="D271" s="332">
        <f>'приложение 5.5.'!G1043</f>
        <v>0</v>
      </c>
    </row>
    <row r="272" spans="1:4" s="125" customFormat="1" ht="25.5" hidden="1">
      <c r="A272" s="13" t="s">
        <v>343</v>
      </c>
      <c r="B272" s="3" t="s">
        <v>548</v>
      </c>
      <c r="C272" s="15" t="s">
        <v>77</v>
      </c>
      <c r="D272" s="332">
        <f>D273</f>
        <v>0</v>
      </c>
    </row>
    <row r="273" spans="1:4" s="125" customFormat="1" hidden="1">
      <c r="A273" s="13" t="s">
        <v>35</v>
      </c>
      <c r="B273" s="3" t="s">
        <v>548</v>
      </c>
      <c r="C273" s="15" t="s">
        <v>78</v>
      </c>
      <c r="D273" s="332">
        <f>'приложение 5.5.'!G1045</f>
        <v>0</v>
      </c>
    </row>
    <row r="274" spans="1:4" s="125" customFormat="1" ht="25.5" hidden="1">
      <c r="A274" s="108" t="s">
        <v>223</v>
      </c>
      <c r="B274" s="115" t="s">
        <v>548</v>
      </c>
      <c r="C274" s="109" t="s">
        <v>49</v>
      </c>
      <c r="D274" s="332">
        <f>D275</f>
        <v>0</v>
      </c>
    </row>
    <row r="275" spans="1:4" s="125" customFormat="1" hidden="1">
      <c r="A275" s="108" t="s">
        <v>51</v>
      </c>
      <c r="B275" s="115" t="s">
        <v>548</v>
      </c>
      <c r="C275" s="109" t="s">
        <v>50</v>
      </c>
      <c r="D275" s="332">
        <f>'приложение 5.5.'!G755+'приложение 5.5.'!G1047</f>
        <v>0</v>
      </c>
    </row>
    <row r="276" spans="1:4" s="125" customFormat="1" ht="148.5" hidden="1" customHeight="1">
      <c r="A276" s="99" t="s">
        <v>493</v>
      </c>
      <c r="B276" s="109" t="s">
        <v>242</v>
      </c>
      <c r="C276" s="109"/>
      <c r="D276" s="332">
        <f>D277</f>
        <v>0</v>
      </c>
    </row>
    <row r="277" spans="1:4" s="125" customFormat="1" ht="25.5" hidden="1">
      <c r="A277" s="108" t="s">
        <v>88</v>
      </c>
      <c r="B277" s="109" t="s">
        <v>242</v>
      </c>
      <c r="C277" s="109" t="s">
        <v>49</v>
      </c>
      <c r="D277" s="332">
        <f>D278</f>
        <v>0</v>
      </c>
    </row>
    <row r="278" spans="1:4" s="125" customFormat="1" hidden="1">
      <c r="A278" s="108" t="s">
        <v>51</v>
      </c>
      <c r="B278" s="109" t="s">
        <v>242</v>
      </c>
      <c r="C278" s="109" t="s">
        <v>50</v>
      </c>
      <c r="D278" s="332">
        <f>'приложение 5.5.'!G714</f>
        <v>0</v>
      </c>
    </row>
    <row r="279" spans="1:4" s="125" customFormat="1" ht="25.5" hidden="1">
      <c r="A279" s="157" t="s">
        <v>587</v>
      </c>
      <c r="B279" s="22" t="s">
        <v>590</v>
      </c>
      <c r="C279" s="15"/>
      <c r="D279" s="332">
        <f>D280</f>
        <v>0</v>
      </c>
    </row>
    <row r="280" spans="1:4" s="125" customFormat="1" ht="25.5" hidden="1">
      <c r="A280" s="13" t="s">
        <v>223</v>
      </c>
      <c r="B280" s="22" t="s">
        <v>590</v>
      </c>
      <c r="C280" s="15" t="s">
        <v>49</v>
      </c>
      <c r="D280" s="332">
        <f>D281</f>
        <v>0</v>
      </c>
    </row>
    <row r="281" spans="1:4" s="125" customFormat="1" hidden="1">
      <c r="A281" s="13" t="s">
        <v>51</v>
      </c>
      <c r="B281" s="22" t="s">
        <v>590</v>
      </c>
      <c r="C281" s="15" t="s">
        <v>50</v>
      </c>
      <c r="D281" s="332">
        <f>'приложение 5.5.'!G758+'приложение 5.5.'!G717</f>
        <v>0</v>
      </c>
    </row>
    <row r="282" spans="1:4" s="129" customFormat="1" ht="43.5" hidden="1">
      <c r="A282" s="102" t="s">
        <v>157</v>
      </c>
      <c r="B282" s="118" t="s">
        <v>224</v>
      </c>
      <c r="C282" s="103"/>
      <c r="D282" s="334">
        <f>D283</f>
        <v>0</v>
      </c>
    </row>
    <row r="283" spans="1:4" s="125" customFormat="1" hidden="1">
      <c r="A283" s="108" t="s">
        <v>216</v>
      </c>
      <c r="B283" s="115" t="s">
        <v>225</v>
      </c>
      <c r="C283" s="109"/>
      <c r="D283" s="332">
        <f>D284</f>
        <v>0</v>
      </c>
    </row>
    <row r="284" spans="1:4" s="125" customFormat="1" ht="25.5" hidden="1">
      <c r="A284" s="108" t="s">
        <v>223</v>
      </c>
      <c r="B284" s="115" t="s">
        <v>225</v>
      </c>
      <c r="C284" s="109" t="s">
        <v>49</v>
      </c>
      <c r="D284" s="332">
        <f>D285</f>
        <v>0</v>
      </c>
    </row>
    <row r="285" spans="1:4" s="125" customFormat="1" ht="25.5" hidden="1">
      <c r="A285" s="108" t="s">
        <v>226</v>
      </c>
      <c r="B285" s="115" t="s">
        <v>225</v>
      </c>
      <c r="C285" s="109" t="s">
        <v>227</v>
      </c>
      <c r="D285" s="332">
        <f>'приложение 5.5.'!G721+'приложение 5.5.'!G762+'приложение 5.5.'!G918+'приложение 5.5.'!G1022+'приложение 5.5.'!G1051</f>
        <v>0</v>
      </c>
    </row>
    <row r="286" spans="1:4" s="129" customFormat="1" ht="47.25" customHeight="1">
      <c r="A286" s="102" t="s">
        <v>373</v>
      </c>
      <c r="B286" s="103" t="s">
        <v>374</v>
      </c>
      <c r="C286" s="103"/>
      <c r="D286" s="334">
        <f>D287+D294+D297+D306+D309+D312+D315+D318+D321+D324+D327+D338+D300+D303+D332+D335</f>
        <v>5228.9000000000005</v>
      </c>
    </row>
    <row r="287" spans="1:4" s="125" customFormat="1" hidden="1">
      <c r="A287" s="108" t="s">
        <v>216</v>
      </c>
      <c r="B287" s="109" t="s">
        <v>375</v>
      </c>
      <c r="C287" s="109"/>
      <c r="D287" s="332">
        <f>D288+D290+D292</f>
        <v>0</v>
      </c>
    </row>
    <row r="288" spans="1:4" s="125" customFormat="1" ht="25.5" hidden="1">
      <c r="A288" s="108" t="s">
        <v>86</v>
      </c>
      <c r="B288" s="109" t="s">
        <v>375</v>
      </c>
      <c r="C288" s="15" t="s">
        <v>57</v>
      </c>
      <c r="D288" s="332">
        <v>0</v>
      </c>
    </row>
    <row r="289" spans="1:4" s="125" customFormat="1" ht="25.5" hidden="1">
      <c r="A289" s="1" t="s">
        <v>111</v>
      </c>
      <c r="B289" s="109" t="s">
        <v>375</v>
      </c>
      <c r="C289" s="15" t="s">
        <v>59</v>
      </c>
      <c r="D289" s="332">
        <v>0</v>
      </c>
    </row>
    <row r="290" spans="1:4" s="125" customFormat="1" ht="25.5" hidden="1">
      <c r="A290" s="13" t="s">
        <v>343</v>
      </c>
      <c r="B290" s="109" t="s">
        <v>375</v>
      </c>
      <c r="C290" s="15" t="s">
        <v>77</v>
      </c>
      <c r="D290" s="332">
        <f>D291</f>
        <v>0</v>
      </c>
    </row>
    <row r="291" spans="1:4" s="125" customFormat="1" hidden="1">
      <c r="A291" s="13" t="s">
        <v>35</v>
      </c>
      <c r="B291" s="109" t="s">
        <v>375</v>
      </c>
      <c r="C291" s="15" t="s">
        <v>78</v>
      </c>
      <c r="D291" s="332">
        <f>'приложение 5.5.'!G433</f>
        <v>0</v>
      </c>
    </row>
    <row r="292" spans="1:4" s="125" customFormat="1" hidden="1">
      <c r="A292" s="108" t="s">
        <v>146</v>
      </c>
      <c r="B292" s="109" t="s">
        <v>375</v>
      </c>
      <c r="C292" s="109" t="s">
        <v>147</v>
      </c>
      <c r="D292" s="332">
        <f>D293</f>
        <v>0</v>
      </c>
    </row>
    <row r="293" spans="1:4" s="125" customFormat="1" ht="25.5" hidden="1">
      <c r="A293" s="108" t="s">
        <v>148</v>
      </c>
      <c r="B293" s="109" t="s">
        <v>375</v>
      </c>
      <c r="C293" s="109" t="s">
        <v>149</v>
      </c>
      <c r="D293" s="332">
        <f>'приложение 5.5.'!G951</f>
        <v>0</v>
      </c>
    </row>
    <row r="294" spans="1:4" s="125" customFormat="1" ht="76.5" hidden="1">
      <c r="A294" s="119" t="s">
        <v>519</v>
      </c>
      <c r="B294" s="109" t="s">
        <v>376</v>
      </c>
      <c r="C294" s="109"/>
      <c r="D294" s="332">
        <f>D295</f>
        <v>0</v>
      </c>
    </row>
    <row r="295" spans="1:4" s="125" customFormat="1" ht="25.5" hidden="1">
      <c r="A295" s="108" t="s">
        <v>343</v>
      </c>
      <c r="B295" s="109" t="s">
        <v>376</v>
      </c>
      <c r="C295" s="109" t="s">
        <v>77</v>
      </c>
      <c r="D295" s="332">
        <f>D296</f>
        <v>0</v>
      </c>
    </row>
    <row r="296" spans="1:4" s="125" customFormat="1" hidden="1">
      <c r="A296" s="108" t="s">
        <v>35</v>
      </c>
      <c r="B296" s="109" t="s">
        <v>376</v>
      </c>
      <c r="C296" s="109" t="s">
        <v>78</v>
      </c>
      <c r="D296" s="332">
        <f>'приложение 5.5.'!G436</f>
        <v>0</v>
      </c>
    </row>
    <row r="297" spans="1:4" s="125" customFormat="1" ht="76.5" hidden="1">
      <c r="A297" s="157" t="s">
        <v>583</v>
      </c>
      <c r="B297" s="15" t="s">
        <v>584</v>
      </c>
      <c r="C297" s="15"/>
      <c r="D297" s="332">
        <f>D298</f>
        <v>0</v>
      </c>
    </row>
    <row r="298" spans="1:4" s="125" customFormat="1" ht="25.5" hidden="1">
      <c r="A298" s="13" t="s">
        <v>343</v>
      </c>
      <c r="B298" s="15" t="s">
        <v>584</v>
      </c>
      <c r="C298" s="15" t="s">
        <v>77</v>
      </c>
      <c r="D298" s="332">
        <f>D299</f>
        <v>0</v>
      </c>
    </row>
    <row r="299" spans="1:4" s="125" customFormat="1" hidden="1">
      <c r="A299" s="13" t="s">
        <v>35</v>
      </c>
      <c r="B299" s="15" t="s">
        <v>584</v>
      </c>
      <c r="C299" s="15" t="s">
        <v>78</v>
      </c>
      <c r="D299" s="332">
        <f>'приложение 5.5.'!G439</f>
        <v>0</v>
      </c>
    </row>
    <row r="300" spans="1:4" s="125" customFormat="1" ht="51" hidden="1">
      <c r="A300" s="116" t="s">
        <v>662</v>
      </c>
      <c r="B300" s="117" t="s">
        <v>663</v>
      </c>
      <c r="C300" s="117"/>
      <c r="D300" s="332">
        <f>D301</f>
        <v>0</v>
      </c>
    </row>
    <row r="301" spans="1:4" s="125" customFormat="1" ht="25.5" hidden="1">
      <c r="A301" s="116" t="s">
        <v>343</v>
      </c>
      <c r="B301" s="117" t="s">
        <v>663</v>
      </c>
      <c r="C301" s="117" t="s">
        <v>77</v>
      </c>
      <c r="D301" s="332">
        <f>D302</f>
        <v>0</v>
      </c>
    </row>
    <row r="302" spans="1:4" s="125" customFormat="1" hidden="1">
      <c r="A302" s="116" t="s">
        <v>35</v>
      </c>
      <c r="B302" s="117" t="s">
        <v>663</v>
      </c>
      <c r="C302" s="117" t="s">
        <v>78</v>
      </c>
      <c r="D302" s="332">
        <f>'приложение 5.5.'!G442</f>
        <v>0</v>
      </c>
    </row>
    <row r="303" spans="1:4" s="125" customFormat="1" ht="63.75" hidden="1">
      <c r="A303" s="116" t="s">
        <v>664</v>
      </c>
      <c r="B303" s="117" t="s">
        <v>665</v>
      </c>
      <c r="C303" s="117"/>
      <c r="D303" s="332">
        <f>D304</f>
        <v>0</v>
      </c>
    </row>
    <row r="304" spans="1:4" s="125" customFormat="1" ht="25.5" hidden="1">
      <c r="A304" s="116" t="s">
        <v>343</v>
      </c>
      <c r="B304" s="117" t="s">
        <v>665</v>
      </c>
      <c r="C304" s="117" t="s">
        <v>77</v>
      </c>
      <c r="D304" s="332">
        <f>D305</f>
        <v>0</v>
      </c>
    </row>
    <row r="305" spans="1:4" s="125" customFormat="1" hidden="1">
      <c r="A305" s="116" t="s">
        <v>35</v>
      </c>
      <c r="B305" s="117" t="s">
        <v>665</v>
      </c>
      <c r="C305" s="117" t="s">
        <v>78</v>
      </c>
      <c r="D305" s="332">
        <f>'приложение 5.5.'!G445</f>
        <v>0</v>
      </c>
    </row>
    <row r="306" spans="1:4" s="125" customFormat="1" ht="141.75" hidden="1" customHeight="1">
      <c r="A306" s="108" t="s">
        <v>479</v>
      </c>
      <c r="B306" s="109" t="s">
        <v>377</v>
      </c>
      <c r="C306" s="109"/>
      <c r="D306" s="332">
        <f>D307</f>
        <v>0</v>
      </c>
    </row>
    <row r="307" spans="1:4" s="125" customFormat="1" ht="25.5" hidden="1">
      <c r="A307" s="108" t="s">
        <v>343</v>
      </c>
      <c r="B307" s="109" t="s">
        <v>377</v>
      </c>
      <c r="C307" s="109" t="s">
        <v>77</v>
      </c>
      <c r="D307" s="332">
        <f>D308</f>
        <v>0</v>
      </c>
    </row>
    <row r="308" spans="1:4" s="125" customFormat="1" hidden="1">
      <c r="A308" s="108" t="s">
        <v>35</v>
      </c>
      <c r="B308" s="109" t="s">
        <v>377</v>
      </c>
      <c r="C308" s="109" t="s">
        <v>78</v>
      </c>
      <c r="D308" s="332">
        <f>'приложение 5.5.'!G448</f>
        <v>0</v>
      </c>
    </row>
    <row r="309" spans="1:4" s="125" customFormat="1" ht="144.75" hidden="1" customHeight="1">
      <c r="A309" s="108" t="s">
        <v>480</v>
      </c>
      <c r="B309" s="109" t="s">
        <v>378</v>
      </c>
      <c r="C309" s="109"/>
      <c r="D309" s="332">
        <f>D310</f>
        <v>0</v>
      </c>
    </row>
    <row r="310" spans="1:4" s="125" customFormat="1" ht="25.5" hidden="1">
      <c r="A310" s="108" t="s">
        <v>343</v>
      </c>
      <c r="B310" s="109" t="s">
        <v>378</v>
      </c>
      <c r="C310" s="109" t="s">
        <v>77</v>
      </c>
      <c r="D310" s="332">
        <f>D311</f>
        <v>0</v>
      </c>
    </row>
    <row r="311" spans="1:4" s="125" customFormat="1" hidden="1">
      <c r="A311" s="108" t="s">
        <v>35</v>
      </c>
      <c r="B311" s="109" t="s">
        <v>378</v>
      </c>
      <c r="C311" s="109" t="s">
        <v>78</v>
      </c>
      <c r="D311" s="332">
        <f>'приложение 5.5.'!G451</f>
        <v>0</v>
      </c>
    </row>
    <row r="312" spans="1:4" s="125" customFormat="1" ht="38.25" hidden="1">
      <c r="A312" s="13" t="s">
        <v>682</v>
      </c>
      <c r="B312" s="15" t="s">
        <v>683</v>
      </c>
      <c r="C312" s="15"/>
      <c r="D312" s="332">
        <f>D313</f>
        <v>0</v>
      </c>
    </row>
    <row r="313" spans="1:4" s="125" customFormat="1" hidden="1">
      <c r="A313" s="13" t="s">
        <v>146</v>
      </c>
      <c r="B313" s="15" t="s">
        <v>683</v>
      </c>
      <c r="C313" s="15" t="s">
        <v>147</v>
      </c>
      <c r="D313" s="332">
        <f>D314</f>
        <v>0</v>
      </c>
    </row>
    <row r="314" spans="1:4" s="125" customFormat="1" ht="25.5" hidden="1">
      <c r="A314" s="13" t="s">
        <v>148</v>
      </c>
      <c r="B314" s="15" t="s">
        <v>683</v>
      </c>
      <c r="C314" s="15" t="s">
        <v>149</v>
      </c>
      <c r="D314" s="332">
        <f>'приложение 5.5.'!G954</f>
        <v>0</v>
      </c>
    </row>
    <row r="315" spans="1:4" s="125" customFormat="1" ht="94.5" hidden="1" customHeight="1">
      <c r="A315" s="108" t="s">
        <v>498</v>
      </c>
      <c r="B315" s="109" t="s">
        <v>443</v>
      </c>
      <c r="C315" s="109"/>
      <c r="D315" s="332">
        <f>D316</f>
        <v>0</v>
      </c>
    </row>
    <row r="316" spans="1:4" s="125" customFormat="1" hidden="1">
      <c r="A316" s="108" t="s">
        <v>146</v>
      </c>
      <c r="B316" s="109" t="s">
        <v>443</v>
      </c>
      <c r="C316" s="109" t="s">
        <v>147</v>
      </c>
      <c r="D316" s="332">
        <f>D317</f>
        <v>0</v>
      </c>
    </row>
    <row r="317" spans="1:4" s="125" customFormat="1" ht="25.5" hidden="1">
      <c r="A317" s="108" t="s">
        <v>148</v>
      </c>
      <c r="B317" s="109" t="s">
        <v>443</v>
      </c>
      <c r="C317" s="109" t="s">
        <v>149</v>
      </c>
      <c r="D317" s="332">
        <f>'приложение 5.5.'!G957</f>
        <v>0</v>
      </c>
    </row>
    <row r="318" spans="1:4" s="125" customFormat="1" ht="143.25" hidden="1" customHeight="1">
      <c r="A318" s="108" t="s">
        <v>499</v>
      </c>
      <c r="B318" s="109" t="s">
        <v>444</v>
      </c>
      <c r="C318" s="109"/>
      <c r="D318" s="332">
        <f>D319</f>
        <v>0</v>
      </c>
    </row>
    <row r="319" spans="1:4" s="125" customFormat="1" hidden="1">
      <c r="A319" s="108" t="s">
        <v>146</v>
      </c>
      <c r="B319" s="109" t="s">
        <v>444</v>
      </c>
      <c r="C319" s="109" t="s">
        <v>147</v>
      </c>
      <c r="D319" s="332">
        <f>D320</f>
        <v>0</v>
      </c>
    </row>
    <row r="320" spans="1:4" s="125" customFormat="1" ht="25.5" hidden="1">
      <c r="A320" s="108" t="s">
        <v>148</v>
      </c>
      <c r="B320" s="109" t="s">
        <v>444</v>
      </c>
      <c r="C320" s="109" t="s">
        <v>149</v>
      </c>
      <c r="D320" s="332">
        <f>'приложение 5.5.'!G960</f>
        <v>0</v>
      </c>
    </row>
    <row r="321" spans="1:4" s="125" customFormat="1" ht="153" hidden="1">
      <c r="A321" s="108" t="s">
        <v>500</v>
      </c>
      <c r="B321" s="109" t="s">
        <v>445</v>
      </c>
      <c r="C321" s="109"/>
      <c r="D321" s="332">
        <f>D322</f>
        <v>0</v>
      </c>
    </row>
    <row r="322" spans="1:4" s="125" customFormat="1" hidden="1">
      <c r="A322" s="108" t="s">
        <v>146</v>
      </c>
      <c r="B322" s="109" t="s">
        <v>445</v>
      </c>
      <c r="C322" s="109" t="s">
        <v>147</v>
      </c>
      <c r="D322" s="332">
        <f>D323</f>
        <v>0</v>
      </c>
    </row>
    <row r="323" spans="1:4" s="125" customFormat="1" ht="25.5" hidden="1">
      <c r="A323" s="108" t="s">
        <v>148</v>
      </c>
      <c r="B323" s="109" t="s">
        <v>445</v>
      </c>
      <c r="C323" s="109" t="s">
        <v>149</v>
      </c>
      <c r="D323" s="332">
        <f>'приложение 5.5.'!G963</f>
        <v>0</v>
      </c>
    </row>
    <row r="324" spans="1:4" s="125" customFormat="1" ht="102" hidden="1">
      <c r="A324" s="296" t="s">
        <v>595</v>
      </c>
      <c r="B324" s="15" t="s">
        <v>596</v>
      </c>
      <c r="C324" s="15"/>
      <c r="D324" s="332">
        <f>D325</f>
        <v>0</v>
      </c>
    </row>
    <row r="325" spans="1:4" s="125" customFormat="1" hidden="1">
      <c r="A325" s="13" t="s">
        <v>146</v>
      </c>
      <c r="B325" s="15" t="s">
        <v>596</v>
      </c>
      <c r="C325" s="15" t="s">
        <v>147</v>
      </c>
      <c r="D325" s="332">
        <f>D326</f>
        <v>0</v>
      </c>
    </row>
    <row r="326" spans="1:4" s="125" customFormat="1" ht="25.5" hidden="1">
      <c r="A326" s="13" t="s">
        <v>148</v>
      </c>
      <c r="B326" s="15" t="s">
        <v>596</v>
      </c>
      <c r="C326" s="15" t="s">
        <v>149</v>
      </c>
      <c r="D326" s="332">
        <f>'приложение 5.5.'!G966</f>
        <v>0</v>
      </c>
    </row>
    <row r="327" spans="1:4" s="125" customFormat="1" ht="63.75">
      <c r="A327" s="94" t="s">
        <v>501</v>
      </c>
      <c r="B327" s="95" t="s">
        <v>527</v>
      </c>
      <c r="C327" s="95"/>
      <c r="D327" s="332">
        <f>D328+D330</f>
        <v>3245.3</v>
      </c>
    </row>
    <row r="328" spans="1:4" s="125" customFormat="1" hidden="1">
      <c r="A328" s="94" t="s">
        <v>146</v>
      </c>
      <c r="B328" s="95" t="s">
        <v>527</v>
      </c>
      <c r="C328" s="95" t="s">
        <v>147</v>
      </c>
      <c r="D328" s="332">
        <f>D329</f>
        <v>0</v>
      </c>
    </row>
    <row r="329" spans="1:4" s="125" customFormat="1" ht="25.5" hidden="1">
      <c r="A329" s="94" t="s">
        <v>148</v>
      </c>
      <c r="B329" s="95" t="s">
        <v>527</v>
      </c>
      <c r="C329" s="95" t="s">
        <v>149</v>
      </c>
      <c r="D329" s="332">
        <f>'приложение 5.5.'!G993</f>
        <v>0</v>
      </c>
    </row>
    <row r="330" spans="1:4" s="125" customFormat="1" ht="25.5">
      <c r="A330" s="13" t="s">
        <v>343</v>
      </c>
      <c r="B330" s="15" t="s">
        <v>527</v>
      </c>
      <c r="C330" s="15" t="s">
        <v>77</v>
      </c>
      <c r="D330" s="332">
        <f>D331</f>
        <v>3245.3</v>
      </c>
    </row>
    <row r="331" spans="1:4" s="125" customFormat="1">
      <c r="A331" s="13" t="s">
        <v>35</v>
      </c>
      <c r="B331" s="15" t="s">
        <v>527</v>
      </c>
      <c r="C331" s="15" t="s">
        <v>78</v>
      </c>
      <c r="D331" s="332">
        <f>'приложение 5.5.'!G995</f>
        <v>3245.3</v>
      </c>
    </row>
    <row r="332" spans="1:4" s="125" customFormat="1" ht="76.5">
      <c r="A332" s="239" t="s">
        <v>730</v>
      </c>
      <c r="B332" s="146" t="s">
        <v>731</v>
      </c>
      <c r="C332" s="146"/>
      <c r="D332" s="332">
        <f>D333</f>
        <v>1519.4</v>
      </c>
    </row>
    <row r="333" spans="1:4" s="125" customFormat="1">
      <c r="A333" s="217" t="s">
        <v>146</v>
      </c>
      <c r="B333" s="146" t="s">
        <v>731</v>
      </c>
      <c r="C333" s="146" t="s">
        <v>147</v>
      </c>
      <c r="D333" s="332">
        <f>D334</f>
        <v>1519.4</v>
      </c>
    </row>
    <row r="334" spans="1:4" s="125" customFormat="1" ht="25.5">
      <c r="A334" s="217" t="s">
        <v>148</v>
      </c>
      <c r="B334" s="146" t="s">
        <v>731</v>
      </c>
      <c r="C334" s="146" t="s">
        <v>149</v>
      </c>
      <c r="D334" s="332">
        <f>'приложение 5.5.'!G969</f>
        <v>1519.4</v>
      </c>
    </row>
    <row r="335" spans="1:4" s="125" customFormat="1" ht="76.5">
      <c r="A335" s="239" t="s">
        <v>733</v>
      </c>
      <c r="B335" s="146" t="s">
        <v>732</v>
      </c>
      <c r="C335" s="146"/>
      <c r="D335" s="332">
        <f>D336</f>
        <v>464.2</v>
      </c>
    </row>
    <row r="336" spans="1:4" s="125" customFormat="1">
      <c r="A336" s="217" t="s">
        <v>146</v>
      </c>
      <c r="B336" s="146" t="s">
        <v>732</v>
      </c>
      <c r="C336" s="146" t="s">
        <v>147</v>
      </c>
      <c r="D336" s="332">
        <f>D337</f>
        <v>464.2</v>
      </c>
    </row>
    <row r="337" spans="1:4" s="125" customFormat="1" ht="25.5">
      <c r="A337" s="217" t="s">
        <v>148</v>
      </c>
      <c r="B337" s="146" t="s">
        <v>732</v>
      </c>
      <c r="C337" s="146" t="s">
        <v>149</v>
      </c>
      <c r="D337" s="332">
        <f>'приложение 5.5.'!G972</f>
        <v>464.2</v>
      </c>
    </row>
    <row r="338" spans="1:4" s="125" customFormat="1" ht="114.75" hidden="1">
      <c r="A338" s="101" t="s">
        <v>462</v>
      </c>
      <c r="B338" s="15" t="s">
        <v>533</v>
      </c>
      <c r="C338" s="15"/>
      <c r="D338" s="332">
        <f>D339</f>
        <v>0</v>
      </c>
    </row>
    <row r="339" spans="1:4" s="125" customFormat="1" hidden="1">
      <c r="A339" s="13" t="s">
        <v>146</v>
      </c>
      <c r="B339" s="15" t="s">
        <v>533</v>
      </c>
      <c r="C339" s="15" t="s">
        <v>147</v>
      </c>
      <c r="D339" s="332">
        <f>D340</f>
        <v>0</v>
      </c>
    </row>
    <row r="340" spans="1:4" s="125" customFormat="1" ht="25.5" hidden="1">
      <c r="A340" s="13" t="s">
        <v>148</v>
      </c>
      <c r="B340" s="15" t="s">
        <v>533</v>
      </c>
      <c r="C340" s="15" t="s">
        <v>149</v>
      </c>
      <c r="D340" s="332">
        <f>'приложение 5.5.'!G975</f>
        <v>0</v>
      </c>
    </row>
    <row r="341" spans="1:4" s="129" customFormat="1" ht="43.5">
      <c r="A341" s="102" t="s">
        <v>514</v>
      </c>
      <c r="B341" s="103" t="s">
        <v>382</v>
      </c>
      <c r="C341" s="103"/>
      <c r="D341" s="303">
        <f>D342+D349+D355+D358+D352</f>
        <v>11828</v>
      </c>
    </row>
    <row r="342" spans="1:4" s="125" customFormat="1">
      <c r="A342" s="108" t="s">
        <v>216</v>
      </c>
      <c r="B342" s="109" t="s">
        <v>396</v>
      </c>
      <c r="C342" s="109"/>
      <c r="D342" s="299">
        <f>D343+D345+D347</f>
        <v>-622.5</v>
      </c>
    </row>
    <row r="343" spans="1:4" s="125" customFormat="1" ht="25.5">
      <c r="A343" s="108" t="s">
        <v>86</v>
      </c>
      <c r="B343" s="109" t="s">
        <v>396</v>
      </c>
      <c r="C343" s="15" t="s">
        <v>57</v>
      </c>
      <c r="D343" s="299">
        <f>D344</f>
        <v>-125</v>
      </c>
    </row>
    <row r="344" spans="1:4" s="125" customFormat="1" ht="25.5">
      <c r="A344" s="1" t="s">
        <v>111</v>
      </c>
      <c r="B344" s="109" t="s">
        <v>396</v>
      </c>
      <c r="C344" s="15" t="s">
        <v>59</v>
      </c>
      <c r="D344" s="299">
        <f>'приложение 5.5.'!G553</f>
        <v>-125</v>
      </c>
    </row>
    <row r="345" spans="1:4" s="125" customFormat="1" ht="25.5">
      <c r="A345" s="108" t="s">
        <v>343</v>
      </c>
      <c r="B345" s="109" t="s">
        <v>396</v>
      </c>
      <c r="C345" s="109" t="s">
        <v>77</v>
      </c>
      <c r="D345" s="299">
        <f>D346</f>
        <v>0</v>
      </c>
    </row>
    <row r="346" spans="1:4" s="125" customFormat="1">
      <c r="A346" s="108" t="s">
        <v>35</v>
      </c>
      <c r="B346" s="109" t="s">
        <v>396</v>
      </c>
      <c r="C346" s="109" t="s">
        <v>78</v>
      </c>
      <c r="D346" s="299">
        <f>'приложение 5.5.'!G478</f>
        <v>0</v>
      </c>
    </row>
    <row r="347" spans="1:4" s="125" customFormat="1">
      <c r="A347" s="108" t="s">
        <v>71</v>
      </c>
      <c r="B347" s="109" t="s">
        <v>396</v>
      </c>
      <c r="C347" s="109" t="s">
        <v>72</v>
      </c>
      <c r="D347" s="299">
        <f>D348</f>
        <v>-497.5</v>
      </c>
    </row>
    <row r="348" spans="1:4" s="125" customFormat="1" ht="38.25">
      <c r="A348" s="108" t="s">
        <v>333</v>
      </c>
      <c r="B348" s="109" t="s">
        <v>396</v>
      </c>
      <c r="C348" s="109" t="s">
        <v>80</v>
      </c>
      <c r="D348" s="299">
        <f>'приложение 5.5.'!G555</f>
        <v>-497.5</v>
      </c>
    </row>
    <row r="349" spans="1:4" s="125" customFormat="1" ht="76.5">
      <c r="A349" s="108" t="s">
        <v>483</v>
      </c>
      <c r="B349" s="109" t="s">
        <v>383</v>
      </c>
      <c r="C349" s="109"/>
      <c r="D349" s="299">
        <f>D350</f>
        <v>11828</v>
      </c>
    </row>
    <row r="350" spans="1:4" s="125" customFormat="1">
      <c r="A350" s="108" t="s">
        <v>71</v>
      </c>
      <c r="B350" s="109" t="s">
        <v>383</v>
      </c>
      <c r="C350" s="109" t="s">
        <v>72</v>
      </c>
      <c r="D350" s="299">
        <f>D351</f>
        <v>11828</v>
      </c>
    </row>
    <row r="351" spans="1:4" s="125" customFormat="1" ht="38.25">
      <c r="A351" s="108" t="s">
        <v>333</v>
      </c>
      <c r="B351" s="109" t="s">
        <v>383</v>
      </c>
      <c r="C351" s="109" t="s">
        <v>80</v>
      </c>
      <c r="D351" s="299">
        <f>'приложение 5.5.'!G481</f>
        <v>11828</v>
      </c>
    </row>
    <row r="352" spans="1:4" s="125" customFormat="1" ht="89.25">
      <c r="A352" s="239" t="s">
        <v>618</v>
      </c>
      <c r="B352" s="146" t="s">
        <v>619</v>
      </c>
      <c r="C352" s="146"/>
      <c r="D352" s="299">
        <f>D353</f>
        <v>622.5</v>
      </c>
    </row>
    <row r="353" spans="1:4" s="125" customFormat="1">
      <c r="A353" s="217" t="s">
        <v>71</v>
      </c>
      <c r="B353" s="146" t="s">
        <v>619</v>
      </c>
      <c r="C353" s="146" t="s">
        <v>72</v>
      </c>
      <c r="D353" s="299">
        <f>D354</f>
        <v>622.5</v>
      </c>
    </row>
    <row r="354" spans="1:4" s="125" customFormat="1" ht="38.25">
      <c r="A354" s="217" t="s">
        <v>333</v>
      </c>
      <c r="B354" s="146" t="s">
        <v>619</v>
      </c>
      <c r="C354" s="146" t="s">
        <v>80</v>
      </c>
      <c r="D354" s="299">
        <f>'приложение 5.5.'!G484</f>
        <v>622.5</v>
      </c>
    </row>
    <row r="355" spans="1:4" s="125" customFormat="1" ht="140.25">
      <c r="A355" s="108" t="s">
        <v>484</v>
      </c>
      <c r="B355" s="109" t="s">
        <v>384</v>
      </c>
      <c r="C355" s="109"/>
      <c r="D355" s="299">
        <f>D356</f>
        <v>0</v>
      </c>
    </row>
    <row r="356" spans="1:4" s="125" customFormat="1">
      <c r="A356" s="108" t="s">
        <v>71</v>
      </c>
      <c r="B356" s="109" t="s">
        <v>384</v>
      </c>
      <c r="C356" s="109" t="s">
        <v>72</v>
      </c>
      <c r="D356" s="299">
        <f>D357</f>
        <v>0</v>
      </c>
    </row>
    <row r="357" spans="1:4" s="125" customFormat="1" ht="38.25">
      <c r="A357" s="108" t="s">
        <v>333</v>
      </c>
      <c r="B357" s="109" t="s">
        <v>384</v>
      </c>
      <c r="C357" s="109" t="s">
        <v>80</v>
      </c>
      <c r="D357" s="299">
        <f>'приложение 5.5.'!G487+'приложение 5.5.'!G558</f>
        <v>0</v>
      </c>
    </row>
    <row r="358" spans="1:4" s="125" customFormat="1" ht="153">
      <c r="A358" s="108" t="s">
        <v>485</v>
      </c>
      <c r="B358" s="109" t="s">
        <v>385</v>
      </c>
      <c r="C358" s="109"/>
      <c r="D358" s="299">
        <f>D359</f>
        <v>0</v>
      </c>
    </row>
    <row r="359" spans="1:4" s="125" customFormat="1">
      <c r="A359" s="108" t="s">
        <v>71</v>
      </c>
      <c r="B359" s="109" t="s">
        <v>385</v>
      </c>
      <c r="C359" s="109" t="s">
        <v>72</v>
      </c>
      <c r="D359" s="299">
        <f>D360</f>
        <v>0</v>
      </c>
    </row>
    <row r="360" spans="1:4" s="125" customFormat="1" ht="38.25">
      <c r="A360" s="108" t="s">
        <v>333</v>
      </c>
      <c r="B360" s="109" t="s">
        <v>385</v>
      </c>
      <c r="C360" s="109" t="s">
        <v>80</v>
      </c>
      <c r="D360" s="299">
        <f>'приложение 5.5.'!G490+'приложение 5.5.'!G561</f>
        <v>0</v>
      </c>
    </row>
    <row r="361" spans="1:4" s="129" customFormat="1" ht="28.5" customHeight="1">
      <c r="A361" s="102" t="s">
        <v>127</v>
      </c>
      <c r="B361" s="103" t="s">
        <v>263</v>
      </c>
      <c r="C361" s="103"/>
      <c r="D361" s="303">
        <f>D362+D395+D400</f>
        <v>1.4155343563970746E-15</v>
      </c>
    </row>
    <row r="362" spans="1:4" s="128" customFormat="1" ht="13.5">
      <c r="A362" s="106" t="s">
        <v>264</v>
      </c>
      <c r="B362" s="107" t="s">
        <v>265</v>
      </c>
      <c r="C362" s="107"/>
      <c r="D362" s="302">
        <f>D363+D368+D373+D378+D383+D386+D389+D392</f>
        <v>1.4155343563970746E-15</v>
      </c>
    </row>
    <row r="363" spans="1:4" s="125" customFormat="1" ht="114.75">
      <c r="A363" s="110" t="s">
        <v>464</v>
      </c>
      <c r="B363" s="109" t="s">
        <v>266</v>
      </c>
      <c r="C363" s="109"/>
      <c r="D363" s="299">
        <f>D364+D366</f>
        <v>1.4155343563970746E-15</v>
      </c>
    </row>
    <row r="364" spans="1:4" s="125" customFormat="1" ht="51">
      <c r="A364" s="108" t="s">
        <v>55</v>
      </c>
      <c r="B364" s="109" t="s">
        <v>266</v>
      </c>
      <c r="C364" s="109" t="s">
        <v>56</v>
      </c>
      <c r="D364" s="299">
        <f>D365</f>
        <v>0.10000000000000142</v>
      </c>
    </row>
    <row r="365" spans="1:4" s="125" customFormat="1">
      <c r="A365" s="108" t="s">
        <v>104</v>
      </c>
      <c r="B365" s="109" t="s">
        <v>266</v>
      </c>
      <c r="C365" s="109" t="s">
        <v>105</v>
      </c>
      <c r="D365" s="299">
        <f>'приложение 5.5.'!G105</f>
        <v>0.10000000000000142</v>
      </c>
    </row>
    <row r="366" spans="1:4" s="125" customFormat="1" ht="25.5">
      <c r="A366" s="108" t="s">
        <v>86</v>
      </c>
      <c r="B366" s="109" t="s">
        <v>266</v>
      </c>
      <c r="C366" s="109" t="s">
        <v>57</v>
      </c>
      <c r="D366" s="299">
        <f>D367</f>
        <v>-0.1</v>
      </c>
    </row>
    <row r="367" spans="1:4" s="125" customFormat="1" ht="25.5">
      <c r="A367" s="108" t="s">
        <v>111</v>
      </c>
      <c r="B367" s="109" t="s">
        <v>266</v>
      </c>
      <c r="C367" s="109" t="s">
        <v>59</v>
      </c>
      <c r="D367" s="299">
        <f>'приложение 5.5.'!G107</f>
        <v>-0.1</v>
      </c>
    </row>
    <row r="368" spans="1:4" s="125" customFormat="1" ht="51">
      <c r="A368" s="110" t="s">
        <v>465</v>
      </c>
      <c r="B368" s="109" t="s">
        <v>267</v>
      </c>
      <c r="C368" s="109"/>
      <c r="D368" s="299">
        <f>D369+D371</f>
        <v>0</v>
      </c>
    </row>
    <row r="369" spans="1:4" s="125" customFormat="1" ht="51">
      <c r="A369" s="108" t="s">
        <v>55</v>
      </c>
      <c r="B369" s="109" t="s">
        <v>267</v>
      </c>
      <c r="C369" s="109" t="s">
        <v>56</v>
      </c>
      <c r="D369" s="332">
        <f>D370</f>
        <v>-114.7</v>
      </c>
    </row>
    <row r="370" spans="1:4" s="125" customFormat="1">
      <c r="A370" s="108" t="s">
        <v>104</v>
      </c>
      <c r="B370" s="109" t="s">
        <v>267</v>
      </c>
      <c r="C370" s="109" t="s">
        <v>105</v>
      </c>
      <c r="D370" s="332">
        <f>'приложение 5.5.'!G110</f>
        <v>-114.7</v>
      </c>
    </row>
    <row r="371" spans="1:4" s="125" customFormat="1" ht="25.5">
      <c r="A371" s="108" t="s">
        <v>86</v>
      </c>
      <c r="B371" s="109" t="s">
        <v>267</v>
      </c>
      <c r="C371" s="109" t="s">
        <v>57</v>
      </c>
      <c r="D371" s="299">
        <f>D372</f>
        <v>114.69999999999999</v>
      </c>
    </row>
    <row r="372" spans="1:4" s="125" customFormat="1" ht="25.5">
      <c r="A372" s="108" t="s">
        <v>111</v>
      </c>
      <c r="B372" s="109" t="s">
        <v>267</v>
      </c>
      <c r="C372" s="109" t="s">
        <v>59</v>
      </c>
      <c r="D372" s="299">
        <f>'приложение 5.5.'!G112</f>
        <v>114.69999999999999</v>
      </c>
    </row>
    <row r="373" spans="1:4" s="125" customFormat="1" ht="102">
      <c r="A373" s="110" t="s">
        <v>468</v>
      </c>
      <c r="B373" s="109" t="s">
        <v>280</v>
      </c>
      <c r="C373" s="109"/>
      <c r="D373" s="299">
        <f>D374+D376</f>
        <v>0</v>
      </c>
    </row>
    <row r="374" spans="1:4" s="125" customFormat="1" ht="51">
      <c r="A374" s="108" t="s">
        <v>55</v>
      </c>
      <c r="B374" s="109" t="s">
        <v>280</v>
      </c>
      <c r="C374" s="109" t="s">
        <v>56</v>
      </c>
      <c r="D374" s="299">
        <f>D375</f>
        <v>-1.6</v>
      </c>
    </row>
    <row r="375" spans="1:4" s="125" customFormat="1">
      <c r="A375" s="108" t="s">
        <v>104</v>
      </c>
      <c r="B375" s="109" t="s">
        <v>280</v>
      </c>
      <c r="C375" s="109" t="s">
        <v>105</v>
      </c>
      <c r="D375" s="299">
        <f>'приложение 5.5.'!G173</f>
        <v>-1.6</v>
      </c>
    </row>
    <row r="376" spans="1:4" s="125" customFormat="1" ht="25.5">
      <c r="A376" s="116" t="s">
        <v>86</v>
      </c>
      <c r="B376" s="117" t="s">
        <v>280</v>
      </c>
      <c r="C376" s="117" t="s">
        <v>57</v>
      </c>
      <c r="D376" s="299">
        <f>D377</f>
        <v>1.6</v>
      </c>
    </row>
    <row r="377" spans="1:4" s="125" customFormat="1" ht="25.5">
      <c r="A377" s="116" t="s">
        <v>111</v>
      </c>
      <c r="B377" s="117" t="s">
        <v>280</v>
      </c>
      <c r="C377" s="117" t="s">
        <v>59</v>
      </c>
      <c r="D377" s="299">
        <f>'приложение 5.5.'!G175</f>
        <v>1.6</v>
      </c>
    </row>
    <row r="378" spans="1:4" s="125" customFormat="1" ht="114.75">
      <c r="A378" s="110" t="s">
        <v>469</v>
      </c>
      <c r="B378" s="109" t="s">
        <v>281</v>
      </c>
      <c r="C378" s="109"/>
      <c r="D378" s="299">
        <f>D379+D381</f>
        <v>0</v>
      </c>
    </row>
    <row r="379" spans="1:4" s="125" customFormat="1" ht="51">
      <c r="A379" s="108" t="s">
        <v>55</v>
      </c>
      <c r="B379" s="109" t="s">
        <v>281</v>
      </c>
      <c r="C379" s="109" t="s">
        <v>56</v>
      </c>
      <c r="D379" s="299">
        <f>D380</f>
        <v>-0.7</v>
      </c>
    </row>
    <row r="380" spans="1:4" s="125" customFormat="1">
      <c r="A380" s="108" t="s">
        <v>104</v>
      </c>
      <c r="B380" s="109" t="s">
        <v>281</v>
      </c>
      <c r="C380" s="109" t="s">
        <v>105</v>
      </c>
      <c r="D380" s="299">
        <f>'приложение 5.5.'!G178</f>
        <v>-0.7</v>
      </c>
    </row>
    <row r="381" spans="1:4" s="125" customFormat="1" ht="25.5">
      <c r="A381" s="116" t="s">
        <v>86</v>
      </c>
      <c r="B381" s="109" t="s">
        <v>281</v>
      </c>
      <c r="C381" s="117" t="s">
        <v>57</v>
      </c>
      <c r="D381" s="299">
        <f>D382</f>
        <v>0.7</v>
      </c>
    </row>
    <row r="382" spans="1:4" s="125" customFormat="1" ht="25.5">
      <c r="A382" s="116" t="s">
        <v>111</v>
      </c>
      <c r="B382" s="109" t="s">
        <v>281</v>
      </c>
      <c r="C382" s="117" t="s">
        <v>59</v>
      </c>
      <c r="D382" s="299">
        <f>'приложение 5.5.'!G180</f>
        <v>0.7</v>
      </c>
    </row>
    <row r="383" spans="1:4" s="125" customFormat="1" ht="38.25" hidden="1">
      <c r="A383" s="11" t="s">
        <v>684</v>
      </c>
      <c r="B383" s="117" t="s">
        <v>685</v>
      </c>
      <c r="C383" s="117"/>
      <c r="D383" s="299">
        <f>D384</f>
        <v>0</v>
      </c>
    </row>
    <row r="384" spans="1:4" s="125" customFormat="1" ht="51" hidden="1">
      <c r="A384" s="116" t="s">
        <v>55</v>
      </c>
      <c r="B384" s="117" t="s">
        <v>685</v>
      </c>
      <c r="C384" s="117" t="s">
        <v>56</v>
      </c>
      <c r="D384" s="299">
        <f>D385</f>
        <v>0</v>
      </c>
    </row>
    <row r="385" spans="1:4" s="125" customFormat="1" hidden="1">
      <c r="A385" s="116" t="s">
        <v>104</v>
      </c>
      <c r="B385" s="117" t="s">
        <v>685</v>
      </c>
      <c r="C385" s="117" t="s">
        <v>105</v>
      </c>
      <c r="D385" s="299">
        <f>'приложение 5.5.'!G183</f>
        <v>0</v>
      </c>
    </row>
    <row r="386" spans="1:4" s="125" customFormat="1" ht="135.75" hidden="1" customHeight="1">
      <c r="A386" s="108" t="s">
        <v>470</v>
      </c>
      <c r="B386" s="109" t="s">
        <v>282</v>
      </c>
      <c r="C386" s="109"/>
      <c r="D386" s="299">
        <f>D387</f>
        <v>0</v>
      </c>
    </row>
    <row r="387" spans="1:4" s="125" customFormat="1" ht="25.5" hidden="1">
      <c r="A387" s="108" t="s">
        <v>86</v>
      </c>
      <c r="B387" s="109" t="s">
        <v>282</v>
      </c>
      <c r="C387" s="109" t="s">
        <v>57</v>
      </c>
      <c r="D387" s="299">
        <f>D388</f>
        <v>0</v>
      </c>
    </row>
    <row r="388" spans="1:4" s="125" customFormat="1" ht="25.5" hidden="1">
      <c r="A388" s="108" t="s">
        <v>111</v>
      </c>
      <c r="B388" s="109" t="s">
        <v>282</v>
      </c>
      <c r="C388" s="109" t="s">
        <v>59</v>
      </c>
      <c r="D388" s="299">
        <f>'приложение 5.5.'!G186</f>
        <v>0</v>
      </c>
    </row>
    <row r="389" spans="1:4" s="125" customFormat="1" ht="166.5" hidden="1" customHeight="1">
      <c r="A389" s="108" t="s">
        <v>471</v>
      </c>
      <c r="B389" s="109" t="s">
        <v>283</v>
      </c>
      <c r="C389" s="109"/>
      <c r="D389" s="299">
        <f>D390</f>
        <v>0</v>
      </c>
    </row>
    <row r="390" spans="1:4" s="125" customFormat="1" ht="25.5" hidden="1">
      <c r="A390" s="108" t="s">
        <v>86</v>
      </c>
      <c r="B390" s="109" t="s">
        <v>283</v>
      </c>
      <c r="C390" s="109" t="s">
        <v>57</v>
      </c>
      <c r="D390" s="299">
        <f>D391</f>
        <v>0</v>
      </c>
    </row>
    <row r="391" spans="1:4" s="125" customFormat="1" ht="25.5" hidden="1">
      <c r="A391" s="108" t="s">
        <v>111</v>
      </c>
      <c r="B391" s="109" t="s">
        <v>283</v>
      </c>
      <c r="C391" s="109" t="s">
        <v>59</v>
      </c>
      <c r="D391" s="299">
        <f>'приложение 5.5.'!G189+'приложение 5.5.'!G192</f>
        <v>0</v>
      </c>
    </row>
    <row r="392" spans="1:4" s="125" customFormat="1" hidden="1">
      <c r="A392" s="108" t="s">
        <v>216</v>
      </c>
      <c r="B392" s="109" t="s">
        <v>547</v>
      </c>
      <c r="C392" s="109"/>
      <c r="D392" s="299">
        <f>D393</f>
        <v>0</v>
      </c>
    </row>
    <row r="393" spans="1:4" s="125" customFormat="1" ht="25.5" hidden="1">
      <c r="A393" s="108" t="s">
        <v>223</v>
      </c>
      <c r="B393" s="109" t="s">
        <v>547</v>
      </c>
      <c r="C393" s="109" t="s">
        <v>49</v>
      </c>
      <c r="D393" s="299">
        <f>D394</f>
        <v>0</v>
      </c>
    </row>
    <row r="394" spans="1:4" s="125" customFormat="1" hidden="1">
      <c r="A394" s="108" t="s">
        <v>51</v>
      </c>
      <c r="B394" s="109" t="s">
        <v>547</v>
      </c>
      <c r="C394" s="109" t="s">
        <v>50</v>
      </c>
      <c r="D394" s="299">
        <f>'приложение 5.5.'!G194</f>
        <v>0</v>
      </c>
    </row>
    <row r="395" spans="1:4" s="128" customFormat="1" ht="31.5" hidden="1" customHeight="1">
      <c r="A395" s="106" t="s">
        <v>284</v>
      </c>
      <c r="B395" s="107" t="s">
        <v>285</v>
      </c>
      <c r="C395" s="107"/>
      <c r="D395" s="302">
        <f>D396</f>
        <v>0</v>
      </c>
    </row>
    <row r="396" spans="1:4" s="125" customFormat="1" hidden="1">
      <c r="A396" s="108" t="s">
        <v>216</v>
      </c>
      <c r="B396" s="109" t="s">
        <v>546</v>
      </c>
      <c r="C396" s="109"/>
      <c r="D396" s="299">
        <f>D397</f>
        <v>0</v>
      </c>
    </row>
    <row r="397" spans="1:4" s="125" customFormat="1" ht="25.5" hidden="1">
      <c r="A397" s="108" t="s">
        <v>223</v>
      </c>
      <c r="B397" s="109" t="s">
        <v>546</v>
      </c>
      <c r="C397" s="109" t="s">
        <v>49</v>
      </c>
      <c r="D397" s="299">
        <f>D398+D399</f>
        <v>0</v>
      </c>
    </row>
    <row r="398" spans="1:4" s="125" customFormat="1" hidden="1">
      <c r="A398" s="108" t="s">
        <v>51</v>
      </c>
      <c r="B398" s="109" t="s">
        <v>546</v>
      </c>
      <c r="C398" s="109" t="s">
        <v>50</v>
      </c>
      <c r="D398" s="299">
        <f>'приложение 5.5.'!G198</f>
        <v>0</v>
      </c>
    </row>
    <row r="399" spans="1:4" s="125" customFormat="1" hidden="1">
      <c r="A399" s="108" t="s">
        <v>66</v>
      </c>
      <c r="B399" s="109" t="s">
        <v>546</v>
      </c>
      <c r="C399" s="109" t="s">
        <v>64</v>
      </c>
      <c r="D399" s="299">
        <f>'приложение 5.5.'!G199</f>
        <v>0</v>
      </c>
    </row>
    <row r="400" spans="1:4" s="128" customFormat="1" ht="13.5" hidden="1">
      <c r="A400" s="106" t="s">
        <v>286</v>
      </c>
      <c r="B400" s="107" t="s">
        <v>287</v>
      </c>
      <c r="C400" s="107"/>
      <c r="D400" s="302">
        <f>D401</f>
        <v>0</v>
      </c>
    </row>
    <row r="401" spans="1:4" s="125" customFormat="1" hidden="1">
      <c r="A401" s="108" t="s">
        <v>216</v>
      </c>
      <c r="B401" s="109" t="s">
        <v>545</v>
      </c>
      <c r="C401" s="109"/>
      <c r="D401" s="299">
        <f>D402+D404</f>
        <v>0</v>
      </c>
    </row>
    <row r="402" spans="1:4" s="125" customFormat="1" ht="25.5" hidden="1">
      <c r="A402" s="116" t="s">
        <v>86</v>
      </c>
      <c r="B402" s="109" t="s">
        <v>545</v>
      </c>
      <c r="C402" s="117" t="s">
        <v>57</v>
      </c>
      <c r="D402" s="299">
        <f>D403</f>
        <v>0</v>
      </c>
    </row>
    <row r="403" spans="1:4" s="125" customFormat="1" ht="25.5" hidden="1">
      <c r="A403" s="116" t="s">
        <v>111</v>
      </c>
      <c r="B403" s="109" t="s">
        <v>545</v>
      </c>
      <c r="C403" s="117" t="s">
        <v>59</v>
      </c>
      <c r="D403" s="299">
        <f>'приложение 5.5.'!G203</f>
        <v>0</v>
      </c>
    </row>
    <row r="404" spans="1:4" s="125" customFormat="1" ht="25.5" hidden="1">
      <c r="A404" s="108" t="s">
        <v>223</v>
      </c>
      <c r="B404" s="109" t="s">
        <v>545</v>
      </c>
      <c r="C404" s="109" t="s">
        <v>49</v>
      </c>
      <c r="D404" s="299">
        <f>D405+D406</f>
        <v>0</v>
      </c>
    </row>
    <row r="405" spans="1:4" s="125" customFormat="1" hidden="1">
      <c r="A405" s="108" t="s">
        <v>51</v>
      </c>
      <c r="B405" s="109" t="s">
        <v>545</v>
      </c>
      <c r="C405" s="109" t="s">
        <v>50</v>
      </c>
      <c r="D405" s="299">
        <f>'приложение 5.5.'!G205</f>
        <v>0</v>
      </c>
    </row>
    <row r="406" spans="1:4" s="125" customFormat="1" hidden="1">
      <c r="A406" s="108" t="s">
        <v>66</v>
      </c>
      <c r="B406" s="109" t="s">
        <v>545</v>
      </c>
      <c r="C406" s="109" t="s">
        <v>64</v>
      </c>
      <c r="D406" s="299">
        <f>'приложение 5.5.'!G206</f>
        <v>0</v>
      </c>
    </row>
    <row r="407" spans="1:4" s="129" customFormat="1" ht="57.75">
      <c r="A407" s="102" t="s">
        <v>93</v>
      </c>
      <c r="B407" s="103" t="s">
        <v>276</v>
      </c>
      <c r="C407" s="103"/>
      <c r="D407" s="334">
        <f>D408+D419</f>
        <v>-177.3</v>
      </c>
    </row>
    <row r="408" spans="1:4" s="128" customFormat="1" ht="40.5">
      <c r="A408" s="106" t="s">
        <v>277</v>
      </c>
      <c r="B408" s="107" t="s">
        <v>278</v>
      </c>
      <c r="C408" s="107"/>
      <c r="D408" s="333">
        <f>D409+D416</f>
        <v>-171.3</v>
      </c>
    </row>
    <row r="409" spans="1:4" s="125" customFormat="1" ht="25.5" hidden="1">
      <c r="A409" s="108" t="s">
        <v>200</v>
      </c>
      <c r="B409" s="109" t="s">
        <v>279</v>
      </c>
      <c r="C409" s="109"/>
      <c r="D409" s="332">
        <f>D410+D412+D414</f>
        <v>0</v>
      </c>
    </row>
    <row r="410" spans="1:4" s="125" customFormat="1" ht="41.25" hidden="1" customHeight="1">
      <c r="A410" s="108" t="s">
        <v>55</v>
      </c>
      <c r="B410" s="109" t="s">
        <v>279</v>
      </c>
      <c r="C410" s="109" t="s">
        <v>56</v>
      </c>
      <c r="D410" s="332">
        <f>D411</f>
        <v>0</v>
      </c>
    </row>
    <row r="411" spans="1:4" s="125" customFormat="1" hidden="1">
      <c r="A411" s="108" t="s">
        <v>67</v>
      </c>
      <c r="B411" s="109" t="s">
        <v>279</v>
      </c>
      <c r="C411" s="109" t="s">
        <v>68</v>
      </c>
      <c r="D411" s="332">
        <f>'приложение 5.5.'!G160</f>
        <v>0</v>
      </c>
    </row>
    <row r="412" spans="1:4" s="125" customFormat="1" ht="25.5" hidden="1">
      <c r="A412" s="108" t="s">
        <v>86</v>
      </c>
      <c r="B412" s="109" t="s">
        <v>279</v>
      </c>
      <c r="C412" s="109" t="s">
        <v>57</v>
      </c>
      <c r="D412" s="332">
        <f>D413</f>
        <v>0</v>
      </c>
    </row>
    <row r="413" spans="1:4" s="125" customFormat="1" ht="25.5" hidden="1">
      <c r="A413" s="108" t="s">
        <v>111</v>
      </c>
      <c r="B413" s="109" t="s">
        <v>279</v>
      </c>
      <c r="C413" s="109" t="s">
        <v>59</v>
      </c>
      <c r="D413" s="332">
        <f>'приложение 5.5.'!G162</f>
        <v>0</v>
      </c>
    </row>
    <row r="414" spans="1:4" s="125" customFormat="1" hidden="1">
      <c r="A414" s="112" t="s">
        <v>71</v>
      </c>
      <c r="B414" s="109" t="s">
        <v>279</v>
      </c>
      <c r="C414" s="109" t="s">
        <v>72</v>
      </c>
      <c r="D414" s="332">
        <f>D415</f>
        <v>0</v>
      </c>
    </row>
    <row r="415" spans="1:4" s="125" customFormat="1" ht="13.5" hidden="1" customHeight="1">
      <c r="A415" s="112" t="s">
        <v>73</v>
      </c>
      <c r="B415" s="109" t="s">
        <v>279</v>
      </c>
      <c r="C415" s="109" t="s">
        <v>74</v>
      </c>
      <c r="D415" s="332">
        <f>'приложение 5.5.'!G164</f>
        <v>0</v>
      </c>
    </row>
    <row r="416" spans="1:4" s="125" customFormat="1">
      <c r="A416" s="108" t="s">
        <v>216</v>
      </c>
      <c r="B416" s="109" t="s">
        <v>553</v>
      </c>
      <c r="C416" s="109"/>
      <c r="D416" s="332">
        <f>D417</f>
        <v>-171.3</v>
      </c>
    </row>
    <row r="417" spans="1:4" s="125" customFormat="1" ht="25.5">
      <c r="A417" s="108" t="s">
        <v>86</v>
      </c>
      <c r="B417" s="109" t="s">
        <v>553</v>
      </c>
      <c r="C417" s="109" t="s">
        <v>57</v>
      </c>
      <c r="D417" s="332">
        <f>D418</f>
        <v>-171.3</v>
      </c>
    </row>
    <row r="418" spans="1:4" s="125" customFormat="1" ht="25.5">
      <c r="A418" s="108" t="s">
        <v>111</v>
      </c>
      <c r="B418" s="109" t="s">
        <v>553</v>
      </c>
      <c r="C418" s="109" t="s">
        <v>59</v>
      </c>
      <c r="D418" s="332">
        <f>'приложение 5.5.'!G167+'приложение 5.5.'!G211</f>
        <v>-171.3</v>
      </c>
    </row>
    <row r="419" spans="1:4" s="128" customFormat="1" ht="27">
      <c r="A419" s="106" t="s">
        <v>331</v>
      </c>
      <c r="B419" s="107" t="s">
        <v>332</v>
      </c>
      <c r="C419" s="107"/>
      <c r="D419" s="333">
        <f>D420</f>
        <v>-6</v>
      </c>
    </row>
    <row r="420" spans="1:4" s="125" customFormat="1">
      <c r="A420" s="108" t="s">
        <v>216</v>
      </c>
      <c r="B420" s="109" t="s">
        <v>557</v>
      </c>
      <c r="C420" s="109"/>
      <c r="D420" s="332">
        <f>D421</f>
        <v>-6</v>
      </c>
    </row>
    <row r="421" spans="1:4" s="125" customFormat="1" ht="25.5">
      <c r="A421" s="108" t="s">
        <v>86</v>
      </c>
      <c r="B421" s="109" t="s">
        <v>557</v>
      </c>
      <c r="C421" s="109" t="s">
        <v>57</v>
      </c>
      <c r="D421" s="332">
        <f>D422</f>
        <v>-6</v>
      </c>
    </row>
    <row r="422" spans="1:4" s="125" customFormat="1" ht="25.5">
      <c r="A422" s="108" t="s">
        <v>111</v>
      </c>
      <c r="B422" s="109" t="s">
        <v>557</v>
      </c>
      <c r="C422" s="109" t="s">
        <v>59</v>
      </c>
      <c r="D422" s="332">
        <f>'приложение 5.5.'!G215</f>
        <v>-6</v>
      </c>
    </row>
    <row r="423" spans="1:4" s="129" customFormat="1" ht="29.25">
      <c r="A423" s="102" t="s">
        <v>402</v>
      </c>
      <c r="B423" s="103" t="s">
        <v>403</v>
      </c>
      <c r="C423" s="103"/>
      <c r="D423" s="334">
        <f>D424</f>
        <v>-56.7</v>
      </c>
    </row>
    <row r="424" spans="1:4" s="125" customFormat="1">
      <c r="A424" s="108" t="s">
        <v>216</v>
      </c>
      <c r="B424" s="109" t="s">
        <v>404</v>
      </c>
      <c r="C424" s="109"/>
      <c r="D424" s="332">
        <f>D425+D427</f>
        <v>-56.7</v>
      </c>
    </row>
    <row r="425" spans="1:4" s="125" customFormat="1" ht="25.5">
      <c r="A425" s="108" t="s">
        <v>86</v>
      </c>
      <c r="B425" s="109" t="s">
        <v>404</v>
      </c>
      <c r="C425" s="109" t="s">
        <v>57</v>
      </c>
      <c r="D425" s="332">
        <f>D426</f>
        <v>-56.7</v>
      </c>
    </row>
    <row r="426" spans="1:4" s="125" customFormat="1" ht="25.5">
      <c r="A426" s="108" t="s">
        <v>111</v>
      </c>
      <c r="B426" s="109" t="s">
        <v>404</v>
      </c>
      <c r="C426" s="109" t="s">
        <v>59</v>
      </c>
      <c r="D426" s="332">
        <f>'приложение 5.5.'!G592</f>
        <v>-56.7</v>
      </c>
    </row>
    <row r="427" spans="1:4" s="125" customFormat="1" ht="25.5">
      <c r="A427" s="116" t="s">
        <v>88</v>
      </c>
      <c r="B427" s="146" t="s">
        <v>404</v>
      </c>
      <c r="C427" s="117" t="s">
        <v>49</v>
      </c>
      <c r="D427" s="332">
        <f>D428+D429</f>
        <v>0</v>
      </c>
    </row>
    <row r="428" spans="1:4" s="125" customFormat="1">
      <c r="A428" s="116" t="s">
        <v>51</v>
      </c>
      <c r="B428" s="146" t="s">
        <v>404</v>
      </c>
      <c r="C428" s="117" t="s">
        <v>50</v>
      </c>
      <c r="D428" s="332">
        <f>'приложение 5.5.'!H594</f>
        <v>0</v>
      </c>
    </row>
    <row r="429" spans="1:4" s="125" customFormat="1">
      <c r="A429" s="217" t="s">
        <v>66</v>
      </c>
      <c r="B429" s="146" t="s">
        <v>404</v>
      </c>
      <c r="C429" s="146" t="s">
        <v>64</v>
      </c>
      <c r="D429" s="332">
        <f>'приложение 5.5.'!H595</f>
        <v>0</v>
      </c>
    </row>
    <row r="430" spans="1:4" s="129" customFormat="1" ht="55.5" customHeight="1">
      <c r="A430" s="102" t="s">
        <v>355</v>
      </c>
      <c r="B430" s="103" t="s">
        <v>356</v>
      </c>
      <c r="C430" s="103"/>
      <c r="D430" s="334">
        <f>D431+D445+D449</f>
        <v>-3038.4000000000005</v>
      </c>
    </row>
    <row r="431" spans="1:4" s="128" customFormat="1" ht="13.5">
      <c r="A431" s="106" t="s">
        <v>357</v>
      </c>
      <c r="B431" s="107" t="s">
        <v>358</v>
      </c>
      <c r="C431" s="107"/>
      <c r="D431" s="333">
        <f>D432+D435+D440</f>
        <v>-1.4</v>
      </c>
    </row>
    <row r="432" spans="1:4" s="125" customFormat="1" hidden="1">
      <c r="A432" s="108" t="s">
        <v>216</v>
      </c>
      <c r="B432" s="109" t="s">
        <v>562</v>
      </c>
      <c r="C432" s="109"/>
      <c r="D432" s="332">
        <f>D433</f>
        <v>0</v>
      </c>
    </row>
    <row r="433" spans="1:4" s="125" customFormat="1" hidden="1">
      <c r="A433" s="108" t="s">
        <v>71</v>
      </c>
      <c r="B433" s="109" t="s">
        <v>562</v>
      </c>
      <c r="C433" s="109" t="s">
        <v>72</v>
      </c>
      <c r="D433" s="332">
        <f>D434</f>
        <v>0</v>
      </c>
    </row>
    <row r="434" spans="1:4" s="125" customFormat="1" ht="38.25" hidden="1">
      <c r="A434" s="108" t="s">
        <v>333</v>
      </c>
      <c r="B434" s="109" t="s">
        <v>562</v>
      </c>
      <c r="C434" s="109" t="s">
        <v>80</v>
      </c>
      <c r="D434" s="332">
        <f>'приложение 5.5.'!G336</f>
        <v>0</v>
      </c>
    </row>
    <row r="435" spans="1:4" s="125" customFormat="1" ht="63.75">
      <c r="A435" s="12" t="s">
        <v>629</v>
      </c>
      <c r="B435" s="15" t="s">
        <v>630</v>
      </c>
      <c r="C435" s="15"/>
      <c r="D435" s="332">
        <f>D436+D438</f>
        <v>-1.4</v>
      </c>
    </row>
    <row r="436" spans="1:4" s="125" customFormat="1" ht="25.5">
      <c r="A436" s="116" t="s">
        <v>86</v>
      </c>
      <c r="B436" s="15" t="s">
        <v>630</v>
      </c>
      <c r="C436" s="146" t="s">
        <v>57</v>
      </c>
      <c r="D436" s="332">
        <f>D437</f>
        <v>-1.4</v>
      </c>
    </row>
    <row r="437" spans="1:4" s="125" customFormat="1" ht="25.5">
      <c r="A437" s="116" t="s">
        <v>111</v>
      </c>
      <c r="B437" s="15" t="s">
        <v>630</v>
      </c>
      <c r="C437" s="146" t="s">
        <v>59</v>
      </c>
      <c r="D437" s="332">
        <f>'приложение 5.5.'!G339</f>
        <v>-1.4</v>
      </c>
    </row>
    <row r="438" spans="1:4" s="125" customFormat="1" hidden="1">
      <c r="A438" s="1" t="s">
        <v>71</v>
      </c>
      <c r="B438" s="15" t="s">
        <v>630</v>
      </c>
      <c r="C438" s="3" t="s">
        <v>72</v>
      </c>
      <c r="D438" s="332">
        <f>D439</f>
        <v>0</v>
      </c>
    </row>
    <row r="439" spans="1:4" s="125" customFormat="1" ht="38.25" hidden="1">
      <c r="A439" s="1" t="s">
        <v>333</v>
      </c>
      <c r="B439" s="15" t="s">
        <v>630</v>
      </c>
      <c r="C439" s="3" t="s">
        <v>80</v>
      </c>
      <c r="D439" s="332">
        <f>'приложение 5.5.'!G341</f>
        <v>0</v>
      </c>
    </row>
    <row r="440" spans="1:4" s="125" customFormat="1" ht="76.5" hidden="1">
      <c r="A440" s="101" t="s">
        <v>631</v>
      </c>
      <c r="B440" s="15" t="s">
        <v>632</v>
      </c>
      <c r="C440" s="15"/>
      <c r="D440" s="332">
        <f>D441+D443</f>
        <v>0</v>
      </c>
    </row>
    <row r="441" spans="1:4" s="125" customFormat="1" ht="25.5" hidden="1">
      <c r="A441" s="13" t="s">
        <v>86</v>
      </c>
      <c r="B441" s="15" t="s">
        <v>632</v>
      </c>
      <c r="C441" s="15" t="s">
        <v>57</v>
      </c>
      <c r="D441" s="332">
        <f>D442</f>
        <v>0</v>
      </c>
    </row>
    <row r="442" spans="1:4" s="125" customFormat="1" ht="25.5" hidden="1">
      <c r="A442" s="13" t="s">
        <v>111</v>
      </c>
      <c r="B442" s="15" t="s">
        <v>632</v>
      </c>
      <c r="C442" s="15" t="s">
        <v>59</v>
      </c>
      <c r="D442" s="332">
        <f>'приложение 5.5.'!G344</f>
        <v>0</v>
      </c>
    </row>
    <row r="443" spans="1:4" s="125" customFormat="1" hidden="1">
      <c r="A443" s="13" t="s">
        <v>71</v>
      </c>
      <c r="B443" s="15" t="s">
        <v>632</v>
      </c>
      <c r="C443" s="15" t="s">
        <v>72</v>
      </c>
      <c r="D443" s="332">
        <f>D444</f>
        <v>0</v>
      </c>
    </row>
    <row r="444" spans="1:4" s="125" customFormat="1" ht="38.25" hidden="1">
      <c r="A444" s="13" t="s">
        <v>333</v>
      </c>
      <c r="B444" s="15" t="s">
        <v>632</v>
      </c>
      <c r="C444" s="15" t="s">
        <v>80</v>
      </c>
      <c r="D444" s="332">
        <f>'приложение 5.5.'!G346</f>
        <v>0</v>
      </c>
    </row>
    <row r="445" spans="1:4" s="128" customFormat="1" ht="13.5" hidden="1">
      <c r="A445" s="106" t="s">
        <v>359</v>
      </c>
      <c r="B445" s="107" t="s">
        <v>360</v>
      </c>
      <c r="C445" s="107"/>
      <c r="D445" s="333">
        <f>D446</f>
        <v>0</v>
      </c>
    </row>
    <row r="446" spans="1:4" s="125" customFormat="1" hidden="1">
      <c r="A446" s="108" t="s">
        <v>216</v>
      </c>
      <c r="B446" s="109" t="s">
        <v>563</v>
      </c>
      <c r="C446" s="109"/>
      <c r="D446" s="332">
        <f>D447</f>
        <v>0</v>
      </c>
    </row>
    <row r="447" spans="1:4" s="125" customFormat="1" ht="25.5" hidden="1">
      <c r="A447" s="108" t="s">
        <v>86</v>
      </c>
      <c r="B447" s="109" t="s">
        <v>563</v>
      </c>
      <c r="C447" s="109" t="s">
        <v>57</v>
      </c>
      <c r="D447" s="332">
        <f>D448</f>
        <v>0</v>
      </c>
    </row>
    <row r="448" spans="1:4" s="125" customFormat="1" ht="25.5" hidden="1">
      <c r="A448" s="108" t="s">
        <v>111</v>
      </c>
      <c r="B448" s="109" t="s">
        <v>563</v>
      </c>
      <c r="C448" s="109" t="s">
        <v>59</v>
      </c>
      <c r="D448" s="332">
        <f>'приложение 5.5.'!G350</f>
        <v>0</v>
      </c>
    </row>
    <row r="449" spans="1:4" s="128" customFormat="1" ht="27">
      <c r="A449" s="106" t="s">
        <v>361</v>
      </c>
      <c r="B449" s="107" t="s">
        <v>362</v>
      </c>
      <c r="C449" s="107"/>
      <c r="D449" s="333">
        <f>D450+D453+D461+D458+D464</f>
        <v>-3037.0000000000005</v>
      </c>
    </row>
    <row r="450" spans="1:4" s="125" customFormat="1">
      <c r="A450" s="108" t="s">
        <v>216</v>
      </c>
      <c r="B450" s="109" t="s">
        <v>564</v>
      </c>
      <c r="C450" s="109"/>
      <c r="D450" s="332">
        <f>D451</f>
        <v>-40</v>
      </c>
    </row>
    <row r="451" spans="1:4" s="125" customFormat="1">
      <c r="A451" s="108" t="s">
        <v>71</v>
      </c>
      <c r="B451" s="109" t="s">
        <v>564</v>
      </c>
      <c r="C451" s="109" t="s">
        <v>72</v>
      </c>
      <c r="D451" s="332">
        <f>D452</f>
        <v>-40</v>
      </c>
    </row>
    <row r="452" spans="1:4" s="125" customFormat="1" ht="38.25">
      <c r="A452" s="108" t="s">
        <v>333</v>
      </c>
      <c r="B452" s="109" t="s">
        <v>564</v>
      </c>
      <c r="C452" s="109" t="s">
        <v>80</v>
      </c>
      <c r="D452" s="332">
        <f>'приложение 5.5.'!G354+'приложение 5.5.'!G240</f>
        <v>-40</v>
      </c>
    </row>
    <row r="453" spans="1:4" s="125" customFormat="1" ht="78.75" customHeight="1">
      <c r="A453" s="94" t="s">
        <v>512</v>
      </c>
      <c r="B453" s="15" t="s">
        <v>522</v>
      </c>
      <c r="C453" s="95"/>
      <c r="D453" s="332">
        <f>D454+D456</f>
        <v>-3460.6000000000004</v>
      </c>
    </row>
    <row r="454" spans="1:4" s="125" customFormat="1" ht="51" hidden="1">
      <c r="A454" s="116" t="s">
        <v>55</v>
      </c>
      <c r="B454" s="146" t="s">
        <v>522</v>
      </c>
      <c r="C454" s="117" t="s">
        <v>56</v>
      </c>
      <c r="D454" s="332">
        <f>D455</f>
        <v>0</v>
      </c>
    </row>
    <row r="455" spans="1:4" s="125" customFormat="1" hidden="1">
      <c r="A455" s="116" t="s">
        <v>104</v>
      </c>
      <c r="B455" s="146" t="s">
        <v>522</v>
      </c>
      <c r="C455" s="117" t="s">
        <v>105</v>
      </c>
      <c r="D455" s="332">
        <f>'приложение 5.5.'!G243</f>
        <v>0</v>
      </c>
    </row>
    <row r="456" spans="1:4" s="125" customFormat="1">
      <c r="A456" s="94" t="s">
        <v>71</v>
      </c>
      <c r="B456" s="15" t="s">
        <v>522</v>
      </c>
      <c r="C456" s="95" t="s">
        <v>72</v>
      </c>
      <c r="D456" s="332">
        <f>D457</f>
        <v>-3460.6000000000004</v>
      </c>
    </row>
    <row r="457" spans="1:4" s="125" customFormat="1" ht="38.25">
      <c r="A457" s="94" t="s">
        <v>333</v>
      </c>
      <c r="B457" s="15" t="s">
        <v>522</v>
      </c>
      <c r="C457" s="95" t="s">
        <v>80</v>
      </c>
      <c r="D457" s="332">
        <f>'приложение 5.5.'!G245</f>
        <v>-3460.6000000000004</v>
      </c>
    </row>
    <row r="458" spans="1:4" s="125" customFormat="1" ht="38.25" hidden="1">
      <c r="A458" s="13" t="s">
        <v>692</v>
      </c>
      <c r="B458" s="15" t="s">
        <v>693</v>
      </c>
      <c r="C458" s="15"/>
      <c r="D458" s="332">
        <f>D459</f>
        <v>0</v>
      </c>
    </row>
    <row r="459" spans="1:4" s="125" customFormat="1" hidden="1">
      <c r="A459" s="13" t="s">
        <v>71</v>
      </c>
      <c r="B459" s="15" t="s">
        <v>693</v>
      </c>
      <c r="C459" s="15" t="s">
        <v>72</v>
      </c>
      <c r="D459" s="332">
        <f>D460</f>
        <v>0</v>
      </c>
    </row>
    <row r="460" spans="1:4" s="125" customFormat="1" ht="38.25" hidden="1">
      <c r="A460" s="13" t="s">
        <v>333</v>
      </c>
      <c r="B460" s="15" t="s">
        <v>693</v>
      </c>
      <c r="C460" s="15" t="s">
        <v>80</v>
      </c>
      <c r="D460" s="332">
        <f>'приложение 5.5.'!G248</f>
        <v>0</v>
      </c>
    </row>
    <row r="461" spans="1:4" s="125" customFormat="1" ht="25.5">
      <c r="A461" s="13" t="s">
        <v>672</v>
      </c>
      <c r="B461" s="15" t="s">
        <v>673</v>
      </c>
      <c r="C461" s="15"/>
      <c r="D461" s="332">
        <f>D462</f>
        <v>-36.4</v>
      </c>
    </row>
    <row r="462" spans="1:4" s="125" customFormat="1" ht="25.5">
      <c r="A462" s="116" t="s">
        <v>86</v>
      </c>
      <c r="B462" s="15" t="s">
        <v>673</v>
      </c>
      <c r="C462" s="15" t="s">
        <v>57</v>
      </c>
      <c r="D462" s="332">
        <f>D463</f>
        <v>-36.4</v>
      </c>
    </row>
    <row r="463" spans="1:4" s="125" customFormat="1" ht="25.5">
      <c r="A463" s="116" t="s">
        <v>111</v>
      </c>
      <c r="B463" s="15" t="s">
        <v>673</v>
      </c>
      <c r="C463" s="15" t="s">
        <v>59</v>
      </c>
      <c r="D463" s="332">
        <f>'приложение 5.5.'!G117</f>
        <v>-36.4</v>
      </c>
    </row>
    <row r="464" spans="1:4" s="125" customFormat="1" ht="63.75">
      <c r="A464" s="13" t="s">
        <v>720</v>
      </c>
      <c r="B464" s="15" t="s">
        <v>721</v>
      </c>
      <c r="C464" s="15"/>
      <c r="D464" s="332">
        <f>D465</f>
        <v>500</v>
      </c>
    </row>
    <row r="465" spans="1:4" s="125" customFormat="1">
      <c r="A465" s="13" t="s">
        <v>71</v>
      </c>
      <c r="B465" s="15" t="s">
        <v>721</v>
      </c>
      <c r="C465" s="15" t="s">
        <v>72</v>
      </c>
      <c r="D465" s="332">
        <f>D466</f>
        <v>500</v>
      </c>
    </row>
    <row r="466" spans="1:4" s="125" customFormat="1" ht="38.25">
      <c r="A466" s="13" t="s">
        <v>333</v>
      </c>
      <c r="B466" s="15" t="s">
        <v>721</v>
      </c>
      <c r="C466" s="15" t="s">
        <v>80</v>
      </c>
      <c r="D466" s="332">
        <f>'приложение 5.5.'!G251</f>
        <v>500</v>
      </c>
    </row>
    <row r="467" spans="1:4" s="129" customFormat="1" ht="29.25">
      <c r="A467" s="102" t="s">
        <v>243</v>
      </c>
      <c r="B467" s="103" t="s">
        <v>244</v>
      </c>
      <c r="C467" s="103"/>
      <c r="D467" s="303">
        <f>D468+D476+D479</f>
        <v>417.6</v>
      </c>
    </row>
    <row r="468" spans="1:4" s="125" customFormat="1">
      <c r="A468" s="108" t="s">
        <v>216</v>
      </c>
      <c r="B468" s="115" t="s">
        <v>248</v>
      </c>
      <c r="C468" s="109"/>
      <c r="D468" s="299">
        <f>D469+D471+D473</f>
        <v>0</v>
      </c>
    </row>
    <row r="469" spans="1:4" s="125" customFormat="1" ht="51">
      <c r="A469" s="116" t="s">
        <v>55</v>
      </c>
      <c r="B469" s="139" t="s">
        <v>248</v>
      </c>
      <c r="C469" s="117" t="s">
        <v>56</v>
      </c>
      <c r="D469" s="299">
        <f>D470</f>
        <v>-65.400000000000006</v>
      </c>
    </row>
    <row r="470" spans="1:4" s="125" customFormat="1">
      <c r="A470" s="116" t="s">
        <v>104</v>
      </c>
      <c r="B470" s="139" t="s">
        <v>248</v>
      </c>
      <c r="C470" s="117" t="s">
        <v>105</v>
      </c>
      <c r="D470" s="299">
        <f>'приложение 5.5.'!G320</f>
        <v>-65.400000000000006</v>
      </c>
    </row>
    <row r="471" spans="1:4" s="125" customFormat="1" ht="36.75" customHeight="1">
      <c r="A471" s="108" t="s">
        <v>86</v>
      </c>
      <c r="B471" s="115" t="s">
        <v>248</v>
      </c>
      <c r="C471" s="109" t="s">
        <v>57</v>
      </c>
      <c r="D471" s="299">
        <f>D472</f>
        <v>65.400000000000006</v>
      </c>
    </row>
    <row r="472" spans="1:4" s="125" customFormat="1" ht="25.5">
      <c r="A472" s="108" t="s">
        <v>111</v>
      </c>
      <c r="B472" s="115" t="s">
        <v>248</v>
      </c>
      <c r="C472" s="109" t="s">
        <v>59</v>
      </c>
      <c r="D472" s="299">
        <f>'приложение 5.5.'!G322</f>
        <v>65.400000000000006</v>
      </c>
    </row>
    <row r="473" spans="1:4" s="125" customFormat="1" ht="25.5" hidden="1">
      <c r="A473" s="108" t="s">
        <v>246</v>
      </c>
      <c r="B473" s="115" t="s">
        <v>248</v>
      </c>
      <c r="C473" s="109" t="s">
        <v>49</v>
      </c>
      <c r="D473" s="299">
        <f>D474+D475</f>
        <v>0</v>
      </c>
    </row>
    <row r="474" spans="1:4" s="125" customFormat="1" hidden="1">
      <c r="A474" s="108" t="s">
        <v>51</v>
      </c>
      <c r="B474" s="115" t="s">
        <v>248</v>
      </c>
      <c r="C474" s="109" t="s">
        <v>50</v>
      </c>
      <c r="D474" s="299">
        <f>'приложение 5.5.'!G324</f>
        <v>0</v>
      </c>
    </row>
    <row r="475" spans="1:4" s="125" customFormat="1" hidden="1">
      <c r="A475" s="108" t="s">
        <v>66</v>
      </c>
      <c r="B475" s="115" t="s">
        <v>248</v>
      </c>
      <c r="C475" s="109" t="s">
        <v>64</v>
      </c>
      <c r="D475" s="299">
        <f>'приложение 5.5.'!G325</f>
        <v>0</v>
      </c>
    </row>
    <row r="476" spans="1:4" s="125" customFormat="1" ht="25.5">
      <c r="A476" s="108" t="s">
        <v>200</v>
      </c>
      <c r="B476" s="115" t="s">
        <v>245</v>
      </c>
      <c r="C476" s="109"/>
      <c r="D476" s="299">
        <f>D477</f>
        <v>417.6</v>
      </c>
    </row>
    <row r="477" spans="1:4" s="125" customFormat="1" ht="25.5">
      <c r="A477" s="108" t="s">
        <v>88</v>
      </c>
      <c r="B477" s="115" t="s">
        <v>245</v>
      </c>
      <c r="C477" s="109" t="s">
        <v>49</v>
      </c>
      <c r="D477" s="299">
        <f>D478</f>
        <v>417.6</v>
      </c>
    </row>
    <row r="478" spans="1:4" s="125" customFormat="1">
      <c r="A478" s="108" t="s">
        <v>51</v>
      </c>
      <c r="B478" s="115" t="s">
        <v>245</v>
      </c>
      <c r="C478" s="109" t="s">
        <v>50</v>
      </c>
      <c r="D478" s="299">
        <f>'приложение 5.5.'!G1057</f>
        <v>417.6</v>
      </c>
    </row>
    <row r="479" spans="1:4" s="125" customFormat="1" ht="25.5" hidden="1">
      <c r="A479" s="217" t="s">
        <v>587</v>
      </c>
      <c r="B479" s="22" t="s">
        <v>691</v>
      </c>
      <c r="C479" s="15"/>
      <c r="D479" s="299">
        <f>D480</f>
        <v>0</v>
      </c>
    </row>
    <row r="480" spans="1:4" s="125" customFormat="1" ht="25.5" hidden="1">
      <c r="A480" s="13" t="s">
        <v>88</v>
      </c>
      <c r="B480" s="22" t="s">
        <v>691</v>
      </c>
      <c r="C480" s="15" t="s">
        <v>49</v>
      </c>
      <c r="D480" s="299">
        <f>D481</f>
        <v>0</v>
      </c>
    </row>
    <row r="481" spans="1:4" s="125" customFormat="1" hidden="1">
      <c r="A481" s="13" t="s">
        <v>51</v>
      </c>
      <c r="B481" s="22" t="s">
        <v>691</v>
      </c>
      <c r="C481" s="15" t="s">
        <v>50</v>
      </c>
      <c r="D481" s="299">
        <f>'приложение 5.5.'!G1060</f>
        <v>0</v>
      </c>
    </row>
    <row r="482" spans="1:4" s="129" customFormat="1" ht="29.25">
      <c r="A482" s="102" t="s">
        <v>334</v>
      </c>
      <c r="B482" s="103" t="s">
        <v>335</v>
      </c>
      <c r="C482" s="103"/>
      <c r="D482" s="334">
        <f>D483+D521</f>
        <v>0</v>
      </c>
    </row>
    <row r="483" spans="1:4" s="128" customFormat="1" ht="13.5" hidden="1">
      <c r="A483" s="106" t="s">
        <v>338</v>
      </c>
      <c r="B483" s="107" t="s">
        <v>339</v>
      </c>
      <c r="C483" s="107"/>
      <c r="D483" s="333">
        <f>D484+D502</f>
        <v>0</v>
      </c>
    </row>
    <row r="484" spans="1:4" s="125" customFormat="1" hidden="1">
      <c r="A484" s="108" t="s">
        <v>340</v>
      </c>
      <c r="B484" s="109" t="s">
        <v>341</v>
      </c>
      <c r="C484" s="109"/>
      <c r="D484" s="332">
        <f>D485+D490+D493+D496+D499</f>
        <v>0</v>
      </c>
    </row>
    <row r="485" spans="1:4" s="125" customFormat="1" hidden="1">
      <c r="A485" s="1" t="s">
        <v>538</v>
      </c>
      <c r="B485" s="15" t="s">
        <v>594</v>
      </c>
      <c r="C485" s="109"/>
      <c r="D485" s="332">
        <f>D486+D488</f>
        <v>0</v>
      </c>
    </row>
    <row r="486" spans="1:4" s="125" customFormat="1" ht="25.5" hidden="1">
      <c r="A486" s="108" t="s">
        <v>86</v>
      </c>
      <c r="B486" s="15" t="s">
        <v>594</v>
      </c>
      <c r="C486" s="95" t="s">
        <v>57</v>
      </c>
      <c r="D486" s="332">
        <f>D487</f>
        <v>0</v>
      </c>
    </row>
    <row r="487" spans="1:4" s="125" customFormat="1" ht="25.5" hidden="1">
      <c r="A487" s="91" t="s">
        <v>111</v>
      </c>
      <c r="B487" s="15" t="s">
        <v>594</v>
      </c>
      <c r="C487" s="95" t="s">
        <v>59</v>
      </c>
      <c r="D487" s="332">
        <f>'приложение 5.5.'!G275</f>
        <v>0</v>
      </c>
    </row>
    <row r="488" spans="1:4" s="125" customFormat="1" ht="25.5" hidden="1">
      <c r="A488" s="13" t="s">
        <v>343</v>
      </c>
      <c r="B488" s="15" t="s">
        <v>594</v>
      </c>
      <c r="C488" s="15" t="s">
        <v>77</v>
      </c>
      <c r="D488" s="332">
        <f>D489</f>
        <v>0</v>
      </c>
    </row>
    <row r="489" spans="1:4" s="125" customFormat="1" hidden="1">
      <c r="A489" s="13" t="s">
        <v>35</v>
      </c>
      <c r="B489" s="15" t="s">
        <v>594</v>
      </c>
      <c r="C489" s="15" t="s">
        <v>78</v>
      </c>
      <c r="D489" s="332">
        <f>'приложение 5.5.'!G277</f>
        <v>0</v>
      </c>
    </row>
    <row r="490" spans="1:4" s="125" customFormat="1" ht="58.5" hidden="1" customHeight="1">
      <c r="A490" s="108" t="s">
        <v>474</v>
      </c>
      <c r="B490" s="109" t="s">
        <v>342</v>
      </c>
      <c r="C490" s="109"/>
      <c r="D490" s="332">
        <f>D491</f>
        <v>0</v>
      </c>
    </row>
    <row r="491" spans="1:4" s="125" customFormat="1" ht="25.5" hidden="1">
      <c r="A491" s="108" t="s">
        <v>343</v>
      </c>
      <c r="B491" s="109" t="s">
        <v>342</v>
      </c>
      <c r="C491" s="109" t="s">
        <v>77</v>
      </c>
      <c r="D491" s="332">
        <f>D492</f>
        <v>0</v>
      </c>
    </row>
    <row r="492" spans="1:4" s="125" customFormat="1" hidden="1">
      <c r="A492" s="108" t="s">
        <v>35</v>
      </c>
      <c r="B492" s="109" t="s">
        <v>342</v>
      </c>
      <c r="C492" s="109" t="s">
        <v>78</v>
      </c>
      <c r="D492" s="332">
        <f>'приложение 5.5.'!G280</f>
        <v>0</v>
      </c>
    </row>
    <row r="493" spans="1:4" s="125" customFormat="1" ht="76.5" hidden="1">
      <c r="A493" s="239" t="s">
        <v>615</v>
      </c>
      <c r="B493" s="146" t="s">
        <v>616</v>
      </c>
      <c r="C493" s="146"/>
      <c r="D493" s="332">
        <f>D494</f>
        <v>0</v>
      </c>
    </row>
    <row r="494" spans="1:4" s="125" customFormat="1" ht="25.5" hidden="1">
      <c r="A494" s="217" t="s">
        <v>343</v>
      </c>
      <c r="B494" s="146" t="s">
        <v>616</v>
      </c>
      <c r="C494" s="146" t="s">
        <v>77</v>
      </c>
      <c r="D494" s="332">
        <f>D495</f>
        <v>0</v>
      </c>
    </row>
    <row r="495" spans="1:4" s="125" customFormat="1" hidden="1">
      <c r="A495" s="217" t="s">
        <v>35</v>
      </c>
      <c r="B495" s="146" t="s">
        <v>616</v>
      </c>
      <c r="C495" s="146" t="s">
        <v>78</v>
      </c>
      <c r="D495" s="332">
        <f>'приложение 5.5.'!G284</f>
        <v>0</v>
      </c>
    </row>
    <row r="496" spans="1:4" s="125" customFormat="1" ht="120.75" hidden="1" customHeight="1">
      <c r="A496" s="108" t="s">
        <v>475</v>
      </c>
      <c r="B496" s="109" t="s">
        <v>344</v>
      </c>
      <c r="C496" s="109"/>
      <c r="D496" s="332">
        <f>D497</f>
        <v>0</v>
      </c>
    </row>
    <row r="497" spans="1:4" s="125" customFormat="1" ht="25.5" hidden="1">
      <c r="A497" s="108" t="s">
        <v>343</v>
      </c>
      <c r="B497" s="109" t="s">
        <v>344</v>
      </c>
      <c r="C497" s="109" t="s">
        <v>77</v>
      </c>
      <c r="D497" s="332">
        <f>D498</f>
        <v>0</v>
      </c>
    </row>
    <row r="498" spans="1:4" s="125" customFormat="1" hidden="1">
      <c r="A498" s="108" t="s">
        <v>35</v>
      </c>
      <c r="B498" s="109" t="s">
        <v>344</v>
      </c>
      <c r="C498" s="109" t="s">
        <v>78</v>
      </c>
      <c r="D498" s="332">
        <f>'приложение 5.5.'!G287</f>
        <v>0</v>
      </c>
    </row>
    <row r="499" spans="1:4" s="125" customFormat="1" ht="120.75" hidden="1" customHeight="1">
      <c r="A499" s="108" t="s">
        <v>476</v>
      </c>
      <c r="B499" s="109" t="s">
        <v>345</v>
      </c>
      <c r="C499" s="109"/>
      <c r="D499" s="332">
        <f>D500</f>
        <v>0</v>
      </c>
    </row>
    <row r="500" spans="1:4" s="125" customFormat="1" ht="25.5" hidden="1">
      <c r="A500" s="108" t="s">
        <v>343</v>
      </c>
      <c r="B500" s="109" t="s">
        <v>345</v>
      </c>
      <c r="C500" s="109" t="s">
        <v>77</v>
      </c>
      <c r="D500" s="332">
        <f>D501</f>
        <v>0</v>
      </c>
    </row>
    <row r="501" spans="1:4" s="125" customFormat="1" hidden="1">
      <c r="A501" s="108" t="s">
        <v>35</v>
      </c>
      <c r="B501" s="109" t="s">
        <v>345</v>
      </c>
      <c r="C501" s="109" t="s">
        <v>78</v>
      </c>
      <c r="D501" s="332">
        <f>'приложение 5.5.'!G290</f>
        <v>0</v>
      </c>
    </row>
    <row r="502" spans="1:4" s="125" customFormat="1" ht="25.5" hidden="1">
      <c r="A502" s="108" t="s">
        <v>346</v>
      </c>
      <c r="B502" s="109" t="s">
        <v>347</v>
      </c>
      <c r="C502" s="109"/>
      <c r="D502" s="332">
        <f>D503+D508+D512+D515+D518</f>
        <v>0</v>
      </c>
    </row>
    <row r="503" spans="1:4" s="125" customFormat="1" hidden="1">
      <c r="A503" s="108" t="s">
        <v>216</v>
      </c>
      <c r="B503" s="95" t="s">
        <v>560</v>
      </c>
      <c r="C503" s="95"/>
      <c r="D503" s="332">
        <f>D504+D506</f>
        <v>0</v>
      </c>
    </row>
    <row r="504" spans="1:4" s="125" customFormat="1" ht="25.5" hidden="1">
      <c r="A504" s="108" t="s">
        <v>86</v>
      </c>
      <c r="B504" s="95" t="s">
        <v>560</v>
      </c>
      <c r="C504" s="95" t="s">
        <v>57</v>
      </c>
      <c r="D504" s="332">
        <f>D505</f>
        <v>0</v>
      </c>
    </row>
    <row r="505" spans="1:4" s="125" customFormat="1" ht="25.5" hidden="1">
      <c r="A505" s="91" t="s">
        <v>111</v>
      </c>
      <c r="B505" s="95" t="s">
        <v>560</v>
      </c>
      <c r="C505" s="95" t="s">
        <v>59</v>
      </c>
      <c r="D505" s="332">
        <f>'приложение 5.5.'!G294</f>
        <v>0</v>
      </c>
    </row>
    <row r="506" spans="1:4" s="125" customFormat="1" ht="25.5" hidden="1">
      <c r="A506" s="13" t="s">
        <v>343</v>
      </c>
      <c r="B506" s="15" t="s">
        <v>560</v>
      </c>
      <c r="C506" s="15" t="s">
        <v>77</v>
      </c>
      <c r="D506" s="332">
        <f>D507</f>
        <v>0</v>
      </c>
    </row>
    <row r="507" spans="1:4" s="125" customFormat="1" hidden="1">
      <c r="A507" s="13" t="s">
        <v>35</v>
      </c>
      <c r="B507" s="15" t="s">
        <v>560</v>
      </c>
      <c r="C507" s="15" t="s">
        <v>78</v>
      </c>
      <c r="D507" s="332">
        <f>'приложение 5.5.'!G296</f>
        <v>0</v>
      </c>
    </row>
    <row r="508" spans="1:4" s="125" customFormat="1" ht="63.75" hidden="1">
      <c r="A508" s="108" t="s">
        <v>474</v>
      </c>
      <c r="B508" s="109" t="s">
        <v>348</v>
      </c>
      <c r="C508" s="109"/>
      <c r="D508" s="332">
        <f>D509</f>
        <v>0</v>
      </c>
    </row>
    <row r="509" spans="1:4" s="125" customFormat="1" ht="25.5" hidden="1">
      <c r="A509" s="108" t="s">
        <v>86</v>
      </c>
      <c r="B509" s="109" t="s">
        <v>348</v>
      </c>
      <c r="C509" s="109" t="s">
        <v>57</v>
      </c>
      <c r="D509" s="332">
        <f>D510</f>
        <v>0</v>
      </c>
    </row>
    <row r="510" spans="1:4" s="125" customFormat="1" ht="25.5" hidden="1">
      <c r="A510" s="108" t="s">
        <v>111</v>
      </c>
      <c r="B510" s="109" t="s">
        <v>348</v>
      </c>
      <c r="C510" s="109" t="s">
        <v>59</v>
      </c>
      <c r="D510" s="332">
        <f>'приложение 5.5.'!G299</f>
        <v>0</v>
      </c>
    </row>
    <row r="511" spans="1:4" s="125" customFormat="1" hidden="1">
      <c r="A511" s="108" t="s">
        <v>452</v>
      </c>
      <c r="B511" s="109" t="s">
        <v>348</v>
      </c>
      <c r="C511" s="109" t="s">
        <v>59</v>
      </c>
      <c r="D511" s="332"/>
    </row>
    <row r="512" spans="1:4" s="125" customFormat="1" ht="76.5" hidden="1">
      <c r="A512" s="119" t="s">
        <v>615</v>
      </c>
      <c r="B512" s="146" t="s">
        <v>617</v>
      </c>
      <c r="C512" s="146"/>
      <c r="D512" s="332">
        <f>D513</f>
        <v>0</v>
      </c>
    </row>
    <row r="513" spans="1:4" s="125" customFormat="1" ht="25.5" hidden="1">
      <c r="A513" s="108" t="s">
        <v>86</v>
      </c>
      <c r="B513" s="146" t="s">
        <v>617</v>
      </c>
      <c r="C513" s="146" t="s">
        <v>57</v>
      </c>
      <c r="D513" s="332">
        <f>D514</f>
        <v>0</v>
      </c>
    </row>
    <row r="514" spans="1:4" s="125" customFormat="1" ht="25.5" hidden="1">
      <c r="A514" s="116" t="s">
        <v>111</v>
      </c>
      <c r="B514" s="146" t="s">
        <v>617</v>
      </c>
      <c r="C514" s="146" t="s">
        <v>59</v>
      </c>
      <c r="D514" s="332">
        <f>'приложение 5.5.'!G303</f>
        <v>0</v>
      </c>
    </row>
    <row r="515" spans="1:4" s="125" customFormat="1" ht="114.75" hidden="1">
      <c r="A515" s="108" t="s">
        <v>475</v>
      </c>
      <c r="B515" s="109" t="s">
        <v>349</v>
      </c>
      <c r="C515" s="109"/>
      <c r="D515" s="332">
        <f>D516</f>
        <v>0</v>
      </c>
    </row>
    <row r="516" spans="1:4" s="125" customFormat="1" ht="25.5" hidden="1">
      <c r="A516" s="108" t="s">
        <v>86</v>
      </c>
      <c r="B516" s="109" t="s">
        <v>349</v>
      </c>
      <c r="C516" s="109" t="s">
        <v>57</v>
      </c>
      <c r="D516" s="332">
        <f>D517</f>
        <v>0</v>
      </c>
    </row>
    <row r="517" spans="1:4" s="125" customFormat="1" ht="25.5" hidden="1">
      <c r="A517" s="108" t="s">
        <v>111</v>
      </c>
      <c r="B517" s="109" t="s">
        <v>349</v>
      </c>
      <c r="C517" s="109" t="s">
        <v>59</v>
      </c>
      <c r="D517" s="332">
        <f>'приложение 5.5.'!G306</f>
        <v>0</v>
      </c>
    </row>
    <row r="518" spans="1:4" s="125" customFormat="1" ht="114.75" hidden="1">
      <c r="A518" s="108" t="s">
        <v>476</v>
      </c>
      <c r="B518" s="109" t="s">
        <v>350</v>
      </c>
      <c r="C518" s="109"/>
      <c r="D518" s="332">
        <f>D519</f>
        <v>0</v>
      </c>
    </row>
    <row r="519" spans="1:4" s="125" customFormat="1" ht="25.5" hidden="1">
      <c r="A519" s="108" t="s">
        <v>86</v>
      </c>
      <c r="B519" s="109" t="s">
        <v>350</v>
      </c>
      <c r="C519" s="109" t="s">
        <v>57</v>
      </c>
      <c r="D519" s="332">
        <f>D520</f>
        <v>0</v>
      </c>
    </row>
    <row r="520" spans="1:4" s="125" customFormat="1" ht="25.5" hidden="1">
      <c r="A520" s="108" t="s">
        <v>111</v>
      </c>
      <c r="B520" s="109" t="s">
        <v>350</v>
      </c>
      <c r="C520" s="109" t="s">
        <v>59</v>
      </c>
      <c r="D520" s="332">
        <f>'приложение 5.5.'!G309</f>
        <v>0</v>
      </c>
    </row>
    <row r="521" spans="1:4" s="128" customFormat="1" ht="13.5">
      <c r="A521" s="106" t="s">
        <v>336</v>
      </c>
      <c r="B521" s="107" t="s">
        <v>337</v>
      </c>
      <c r="C521" s="107"/>
      <c r="D521" s="333">
        <f>D522</f>
        <v>0</v>
      </c>
    </row>
    <row r="522" spans="1:4" s="125" customFormat="1">
      <c r="A522" s="108" t="s">
        <v>216</v>
      </c>
      <c r="B522" s="109" t="s">
        <v>559</v>
      </c>
      <c r="C522" s="109"/>
      <c r="D522" s="332">
        <f>D523+D525</f>
        <v>0</v>
      </c>
    </row>
    <row r="523" spans="1:4" s="125" customFormat="1" ht="25.5">
      <c r="A523" s="116" t="s">
        <v>86</v>
      </c>
      <c r="B523" s="109" t="s">
        <v>559</v>
      </c>
      <c r="C523" s="109" t="s">
        <v>57</v>
      </c>
      <c r="D523" s="332">
        <f>D524</f>
        <v>99.8</v>
      </c>
    </row>
    <row r="524" spans="1:4" s="125" customFormat="1" ht="25.5">
      <c r="A524" s="13" t="s">
        <v>111</v>
      </c>
      <c r="B524" s="109" t="s">
        <v>559</v>
      </c>
      <c r="C524" s="109" t="s">
        <v>59</v>
      </c>
      <c r="D524" s="332">
        <f>'приложение 5.5.'!G265</f>
        <v>99.8</v>
      </c>
    </row>
    <row r="525" spans="1:4" s="125" customFormat="1">
      <c r="A525" s="108" t="s">
        <v>71</v>
      </c>
      <c r="B525" s="109" t="s">
        <v>559</v>
      </c>
      <c r="C525" s="109" t="s">
        <v>72</v>
      </c>
      <c r="D525" s="332">
        <f>D526</f>
        <v>-99.8</v>
      </c>
    </row>
    <row r="526" spans="1:4" s="125" customFormat="1" ht="25.5">
      <c r="A526" s="108" t="s">
        <v>79</v>
      </c>
      <c r="B526" s="109" t="s">
        <v>559</v>
      </c>
      <c r="C526" s="109" t="s">
        <v>80</v>
      </c>
      <c r="D526" s="332">
        <f>'приложение 5.5.'!G267</f>
        <v>-99.8</v>
      </c>
    </row>
    <row r="527" spans="1:4" s="129" customFormat="1" ht="88.5" customHeight="1">
      <c r="A527" s="131" t="s">
        <v>133</v>
      </c>
      <c r="B527" s="103" t="s">
        <v>288</v>
      </c>
      <c r="C527" s="103"/>
      <c r="D527" s="334">
        <f>D528+D539</f>
        <v>-672.8</v>
      </c>
    </row>
    <row r="528" spans="1:4" s="134" customFormat="1" ht="27">
      <c r="A528" s="132" t="s">
        <v>289</v>
      </c>
      <c r="B528" s="133" t="s">
        <v>290</v>
      </c>
      <c r="C528" s="133"/>
      <c r="D528" s="333">
        <f>D529+D536</f>
        <v>-390.59999999999997</v>
      </c>
    </row>
    <row r="529" spans="1:4" s="129" customFormat="1" ht="15">
      <c r="A529" s="116" t="s">
        <v>124</v>
      </c>
      <c r="B529" s="117" t="s">
        <v>291</v>
      </c>
      <c r="C529" s="117"/>
      <c r="D529" s="332">
        <f>D530+D532+D534</f>
        <v>-401.2</v>
      </c>
    </row>
    <row r="530" spans="1:4" s="129" customFormat="1" ht="51.75">
      <c r="A530" s="116" t="s">
        <v>55</v>
      </c>
      <c r="B530" s="117" t="s">
        <v>291</v>
      </c>
      <c r="C530" s="117" t="s">
        <v>56</v>
      </c>
      <c r="D530" s="332">
        <f>D531</f>
        <v>-401.2</v>
      </c>
    </row>
    <row r="531" spans="1:4" s="129" customFormat="1" ht="15">
      <c r="A531" s="116" t="s">
        <v>104</v>
      </c>
      <c r="B531" s="117" t="s">
        <v>291</v>
      </c>
      <c r="C531" s="117" t="s">
        <v>105</v>
      </c>
      <c r="D531" s="332">
        <f>'приложение 5.5.'!G67</f>
        <v>-401.2</v>
      </c>
    </row>
    <row r="532" spans="1:4" s="129" customFormat="1" ht="26.25" hidden="1">
      <c r="A532" s="108" t="s">
        <v>86</v>
      </c>
      <c r="B532" s="117" t="s">
        <v>291</v>
      </c>
      <c r="C532" s="117" t="s">
        <v>57</v>
      </c>
      <c r="D532" s="332">
        <f>D533</f>
        <v>0</v>
      </c>
    </row>
    <row r="533" spans="1:4" s="129" customFormat="1" ht="26.25" hidden="1">
      <c r="A533" s="116" t="s">
        <v>58</v>
      </c>
      <c r="B533" s="117" t="s">
        <v>291</v>
      </c>
      <c r="C533" s="117" t="s">
        <v>59</v>
      </c>
      <c r="D533" s="332">
        <f>'приложение 5.5.'!G69</f>
        <v>0</v>
      </c>
    </row>
    <row r="534" spans="1:4" s="125" customFormat="1" hidden="1">
      <c r="A534" s="112" t="s">
        <v>71</v>
      </c>
      <c r="B534" s="109" t="s">
        <v>291</v>
      </c>
      <c r="C534" s="109" t="s">
        <v>72</v>
      </c>
      <c r="D534" s="332">
        <f>D535</f>
        <v>0</v>
      </c>
    </row>
    <row r="535" spans="1:4" s="125" customFormat="1" hidden="1">
      <c r="A535" s="112" t="s">
        <v>73</v>
      </c>
      <c r="B535" s="109" t="s">
        <v>291</v>
      </c>
      <c r="C535" s="109" t="s">
        <v>74</v>
      </c>
      <c r="D535" s="332">
        <f>'приложение 5.5.'!G71</f>
        <v>0</v>
      </c>
    </row>
    <row r="536" spans="1:4" s="125" customFormat="1">
      <c r="A536" s="1" t="s">
        <v>216</v>
      </c>
      <c r="B536" s="3" t="s">
        <v>729</v>
      </c>
      <c r="C536" s="3"/>
      <c r="D536" s="332">
        <f>D537</f>
        <v>10.6</v>
      </c>
    </row>
    <row r="537" spans="1:4" s="125" customFormat="1" ht="25.5">
      <c r="A537" s="1" t="s">
        <v>86</v>
      </c>
      <c r="B537" s="3" t="s">
        <v>729</v>
      </c>
      <c r="C537" s="3" t="s">
        <v>57</v>
      </c>
      <c r="D537" s="332">
        <f>D538</f>
        <v>10.6</v>
      </c>
    </row>
    <row r="538" spans="1:4" s="125" customFormat="1" ht="25.5">
      <c r="A538" s="1" t="s">
        <v>58</v>
      </c>
      <c r="B538" s="3" t="s">
        <v>729</v>
      </c>
      <c r="C538" s="3" t="s">
        <v>59</v>
      </c>
      <c r="D538" s="332">
        <f>'приложение 5.5.'!G330</f>
        <v>10.6</v>
      </c>
    </row>
    <row r="539" spans="1:4" s="128" customFormat="1" ht="27">
      <c r="A539" s="135" t="s">
        <v>295</v>
      </c>
      <c r="B539" s="107" t="s">
        <v>296</v>
      </c>
      <c r="C539" s="107"/>
      <c r="D539" s="333">
        <f>D540</f>
        <v>-282.20000000000005</v>
      </c>
    </row>
    <row r="540" spans="1:4" s="125" customFormat="1">
      <c r="A540" s="108" t="s">
        <v>272</v>
      </c>
      <c r="B540" s="109" t="s">
        <v>297</v>
      </c>
      <c r="C540" s="109"/>
      <c r="D540" s="332">
        <f>D541+D543+D545</f>
        <v>-282.20000000000005</v>
      </c>
    </row>
    <row r="541" spans="1:4" s="125" customFormat="1" ht="25.5">
      <c r="A541" s="108" t="s">
        <v>86</v>
      </c>
      <c r="B541" s="117" t="s">
        <v>291</v>
      </c>
      <c r="C541" s="117" t="s">
        <v>57</v>
      </c>
      <c r="D541" s="332">
        <f>D542</f>
        <v>0</v>
      </c>
    </row>
    <row r="542" spans="1:4" s="125" customFormat="1" ht="25.5">
      <c r="A542" s="116" t="s">
        <v>58</v>
      </c>
      <c r="B542" s="117" t="s">
        <v>291</v>
      </c>
      <c r="C542" s="117" t="s">
        <v>59</v>
      </c>
      <c r="D542" s="332">
        <f>'приложение 5.5.'!G75</f>
        <v>0</v>
      </c>
    </row>
    <row r="543" spans="1:4" s="125" customFormat="1">
      <c r="A543" s="108" t="s">
        <v>138</v>
      </c>
      <c r="B543" s="109" t="s">
        <v>297</v>
      </c>
      <c r="C543" s="109" t="s">
        <v>139</v>
      </c>
      <c r="D543" s="332">
        <f>D544</f>
        <v>-133.9</v>
      </c>
    </row>
    <row r="544" spans="1:4" s="125" customFormat="1">
      <c r="A544" s="108" t="s">
        <v>298</v>
      </c>
      <c r="B544" s="109" t="s">
        <v>297</v>
      </c>
      <c r="C544" s="109" t="s">
        <v>140</v>
      </c>
      <c r="D544" s="332">
        <f>'приложение 5.5.'!G1067</f>
        <v>-133.9</v>
      </c>
    </row>
    <row r="545" spans="1:4" s="125" customFormat="1">
      <c r="A545" s="108" t="s">
        <v>71</v>
      </c>
      <c r="B545" s="109" t="s">
        <v>297</v>
      </c>
      <c r="C545" s="109" t="s">
        <v>72</v>
      </c>
      <c r="D545" s="332">
        <f>D546</f>
        <v>-148.30000000000001</v>
      </c>
    </row>
    <row r="546" spans="1:4" s="125" customFormat="1">
      <c r="A546" s="108" t="s">
        <v>135</v>
      </c>
      <c r="B546" s="109" t="s">
        <v>297</v>
      </c>
      <c r="C546" s="109" t="s">
        <v>136</v>
      </c>
      <c r="D546" s="332">
        <f>'приложение 5.5.'!G99</f>
        <v>-148.30000000000001</v>
      </c>
    </row>
    <row r="547" spans="1:4" s="125" customFormat="1" ht="29.25" customHeight="1">
      <c r="A547" s="102" t="s">
        <v>98</v>
      </c>
      <c r="B547" s="118" t="s">
        <v>249</v>
      </c>
      <c r="C547" s="118"/>
      <c r="D547" s="334">
        <f>D548+D663+D669+D650</f>
        <v>5121.5999999999985</v>
      </c>
    </row>
    <row r="548" spans="1:4" s="128" customFormat="1" ht="27">
      <c r="A548" s="106" t="s">
        <v>250</v>
      </c>
      <c r="B548" s="136" t="s">
        <v>251</v>
      </c>
      <c r="C548" s="136"/>
      <c r="D548" s="333">
        <f>D549+D552+D559+D562+D565+D568+D573+D588+D626+D591+D594+D599+D602+D607+D616+D623+D629+D582+D585+D632+D638</f>
        <v>2938.2999999999997</v>
      </c>
    </row>
    <row r="549" spans="1:4" s="125" customFormat="1">
      <c r="A549" s="108" t="s">
        <v>123</v>
      </c>
      <c r="B549" s="109" t="s">
        <v>262</v>
      </c>
      <c r="C549" s="109"/>
      <c r="D549" s="332">
        <f>D550</f>
        <v>-206.4</v>
      </c>
    </row>
    <row r="550" spans="1:4" s="125" customFormat="1" ht="40.5" customHeight="1">
      <c r="A550" s="108" t="s">
        <v>55</v>
      </c>
      <c r="B550" s="109" t="s">
        <v>262</v>
      </c>
      <c r="C550" s="109" t="s">
        <v>56</v>
      </c>
      <c r="D550" s="332">
        <f>D551</f>
        <v>-206.4</v>
      </c>
    </row>
    <row r="551" spans="1:4" s="125" customFormat="1" ht="34.5" customHeight="1">
      <c r="A551" s="108" t="s">
        <v>104</v>
      </c>
      <c r="B551" s="109" t="s">
        <v>262</v>
      </c>
      <c r="C551" s="109" t="s">
        <v>105</v>
      </c>
      <c r="D551" s="332">
        <f>'приложение 5.5.'!G55+'приложение 5.5.'!G19</f>
        <v>-206.4</v>
      </c>
    </row>
    <row r="552" spans="1:4" s="125" customFormat="1">
      <c r="A552" s="108" t="s">
        <v>124</v>
      </c>
      <c r="B552" s="115" t="s">
        <v>256</v>
      </c>
      <c r="C552" s="111"/>
      <c r="D552" s="332">
        <f>D553+D555+D557</f>
        <v>6371.6999999999989</v>
      </c>
    </row>
    <row r="553" spans="1:4" s="125" customFormat="1" ht="38.25" customHeight="1">
      <c r="A553" s="108" t="s">
        <v>55</v>
      </c>
      <c r="B553" s="115" t="s">
        <v>256</v>
      </c>
      <c r="C553" s="109" t="s">
        <v>56</v>
      </c>
      <c r="D553" s="332">
        <f>D554</f>
        <v>7764.9999999999991</v>
      </c>
    </row>
    <row r="554" spans="1:4" s="125" customFormat="1">
      <c r="A554" s="108" t="s">
        <v>104</v>
      </c>
      <c r="B554" s="115" t="s">
        <v>256</v>
      </c>
      <c r="C554" s="109" t="s">
        <v>105</v>
      </c>
      <c r="D554" s="332">
        <f>'приложение 5.5.'!G22+'приложение 5.5.'!G33+'приложение 5.5.'!G48+'приложение 5.5.'!G80</f>
        <v>7764.9999999999991</v>
      </c>
    </row>
    <row r="555" spans="1:4" s="125" customFormat="1" ht="25.5">
      <c r="A555" s="108" t="s">
        <v>86</v>
      </c>
      <c r="B555" s="115" t="s">
        <v>256</v>
      </c>
      <c r="C555" s="109" t="s">
        <v>57</v>
      </c>
      <c r="D555" s="332">
        <f>D556</f>
        <v>-1366.1999999999998</v>
      </c>
    </row>
    <row r="556" spans="1:4" s="125" customFormat="1" ht="25.5">
      <c r="A556" s="108" t="s">
        <v>111</v>
      </c>
      <c r="B556" s="115" t="s">
        <v>256</v>
      </c>
      <c r="C556" s="109" t="s">
        <v>59</v>
      </c>
      <c r="D556" s="332">
        <f>'приложение 5.5.'!G24+'приложение 5.5.'!G35+'приложение 5.5.'!G50+'приложение 5.5.'!G82</f>
        <v>-1366.1999999999998</v>
      </c>
    </row>
    <row r="557" spans="1:4" s="125" customFormat="1">
      <c r="A557" s="112" t="s">
        <v>71</v>
      </c>
      <c r="B557" s="115" t="s">
        <v>256</v>
      </c>
      <c r="C557" s="109" t="s">
        <v>72</v>
      </c>
      <c r="D557" s="332">
        <f>D558</f>
        <v>-27.099999999999998</v>
      </c>
    </row>
    <row r="558" spans="1:4" s="125" customFormat="1" ht="15" customHeight="1">
      <c r="A558" s="112" t="s">
        <v>73</v>
      </c>
      <c r="B558" s="115" t="s">
        <v>256</v>
      </c>
      <c r="C558" s="109" t="s">
        <v>74</v>
      </c>
      <c r="D558" s="332">
        <f>'приложение 5.5.'!G36+'приложение 5.5.'!G52</f>
        <v>-27.099999999999998</v>
      </c>
    </row>
    <row r="559" spans="1:4" s="125" customFormat="1">
      <c r="A559" s="110" t="s">
        <v>261</v>
      </c>
      <c r="B559" s="115" t="s">
        <v>255</v>
      </c>
      <c r="C559" s="115"/>
      <c r="D559" s="332">
        <f>D560</f>
        <v>203.50000000000003</v>
      </c>
    </row>
    <row r="560" spans="1:4" s="125" customFormat="1" ht="39" customHeight="1">
      <c r="A560" s="108" t="s">
        <v>55</v>
      </c>
      <c r="B560" s="115" t="s">
        <v>255</v>
      </c>
      <c r="C560" s="115" t="s">
        <v>56</v>
      </c>
      <c r="D560" s="332">
        <f>D561</f>
        <v>203.50000000000003</v>
      </c>
    </row>
    <row r="561" spans="1:4" s="125" customFormat="1">
      <c r="A561" s="108" t="s">
        <v>104</v>
      </c>
      <c r="B561" s="115" t="s">
        <v>255</v>
      </c>
      <c r="C561" s="115" t="s">
        <v>105</v>
      </c>
      <c r="D561" s="332">
        <f>'приложение 5.5.'!G27+'приложение 5.5.'!G39</f>
        <v>203.50000000000003</v>
      </c>
    </row>
    <row r="562" spans="1:4" s="125" customFormat="1">
      <c r="A562" s="91" t="s">
        <v>112</v>
      </c>
      <c r="B562" s="92" t="s">
        <v>257</v>
      </c>
      <c r="C562" s="92"/>
      <c r="D562" s="335">
        <f>D563</f>
        <v>-478.9</v>
      </c>
    </row>
    <row r="563" spans="1:4" s="125" customFormat="1" ht="38.25" customHeight="1">
      <c r="A563" s="91" t="s">
        <v>55</v>
      </c>
      <c r="B563" s="92" t="s">
        <v>257</v>
      </c>
      <c r="C563" s="92" t="s">
        <v>56</v>
      </c>
      <c r="D563" s="335">
        <f>D564</f>
        <v>-478.9</v>
      </c>
    </row>
    <row r="564" spans="1:4" s="125" customFormat="1" ht="32.25" customHeight="1">
      <c r="A564" s="91" t="s">
        <v>104</v>
      </c>
      <c r="B564" s="92" t="s">
        <v>257</v>
      </c>
      <c r="C564" s="92" t="s">
        <v>105</v>
      </c>
      <c r="D564" s="335">
        <f>'приложение 5.5.'!G42</f>
        <v>-478.9</v>
      </c>
    </row>
    <row r="565" spans="1:4" s="125" customFormat="1" ht="25.5">
      <c r="A565" s="108" t="s">
        <v>115</v>
      </c>
      <c r="B565" s="109" t="s">
        <v>258</v>
      </c>
      <c r="C565" s="109"/>
      <c r="D565" s="332">
        <f>D566</f>
        <v>423.5</v>
      </c>
    </row>
    <row r="566" spans="1:4" s="125" customFormat="1" ht="41.25" customHeight="1">
      <c r="A566" s="108" t="s">
        <v>55</v>
      </c>
      <c r="B566" s="109" t="s">
        <v>258</v>
      </c>
      <c r="C566" s="109" t="s">
        <v>56</v>
      </c>
      <c r="D566" s="332">
        <f>D567</f>
        <v>423.5</v>
      </c>
    </row>
    <row r="567" spans="1:4" s="125" customFormat="1">
      <c r="A567" s="108" t="s">
        <v>104</v>
      </c>
      <c r="B567" s="109" t="s">
        <v>258</v>
      </c>
      <c r="C567" s="109" t="s">
        <v>105</v>
      </c>
      <c r="D567" s="332">
        <f>'приложение 5.5.'!G87</f>
        <v>423.5</v>
      </c>
    </row>
    <row r="568" spans="1:4" s="125" customFormat="1">
      <c r="A568" s="108" t="s">
        <v>272</v>
      </c>
      <c r="B568" s="109" t="s">
        <v>273</v>
      </c>
      <c r="C568" s="111"/>
      <c r="D568" s="332">
        <f>D569+D571</f>
        <v>-45</v>
      </c>
    </row>
    <row r="569" spans="1:4" s="125" customFormat="1" ht="25.5">
      <c r="A569" s="108" t="s">
        <v>86</v>
      </c>
      <c r="B569" s="109" t="s">
        <v>273</v>
      </c>
      <c r="C569" s="109" t="s">
        <v>57</v>
      </c>
      <c r="D569" s="332">
        <f>D570</f>
        <v>-5</v>
      </c>
    </row>
    <row r="570" spans="1:4" s="125" customFormat="1" ht="25.5">
      <c r="A570" s="108" t="s">
        <v>111</v>
      </c>
      <c r="B570" s="109" t="s">
        <v>273</v>
      </c>
      <c r="C570" s="109" t="s">
        <v>59</v>
      </c>
      <c r="D570" s="332">
        <f>'приложение 5.5.'!G93+'приложение 5.5.'!G122</f>
        <v>-5</v>
      </c>
    </row>
    <row r="571" spans="1:4" s="125" customFormat="1">
      <c r="A571" s="108" t="s">
        <v>146</v>
      </c>
      <c r="B571" s="109" t="s">
        <v>273</v>
      </c>
      <c r="C571" s="109" t="s">
        <v>147</v>
      </c>
      <c r="D571" s="332">
        <f>D572</f>
        <v>-40</v>
      </c>
    </row>
    <row r="572" spans="1:4" s="125" customFormat="1" ht="25.5">
      <c r="A572" s="108" t="s">
        <v>148</v>
      </c>
      <c r="B572" s="109" t="s">
        <v>273</v>
      </c>
      <c r="C572" s="109" t="s">
        <v>149</v>
      </c>
      <c r="D572" s="332">
        <f>'приложение 5.5.'!G946</f>
        <v>-40</v>
      </c>
    </row>
    <row r="573" spans="1:4" s="125" customFormat="1" ht="25.5">
      <c r="A573" s="108" t="s">
        <v>200</v>
      </c>
      <c r="B573" s="115" t="s">
        <v>363</v>
      </c>
      <c r="C573" s="109"/>
      <c r="D573" s="332">
        <f>D574+D576+D578+D580</f>
        <v>-3710.5</v>
      </c>
    </row>
    <row r="574" spans="1:4" s="125" customFormat="1" ht="38.25" customHeight="1">
      <c r="A574" s="108" t="s">
        <v>55</v>
      </c>
      <c r="B574" s="109" t="s">
        <v>363</v>
      </c>
      <c r="C574" s="109" t="s">
        <v>56</v>
      </c>
      <c r="D574" s="332">
        <f>D575</f>
        <v>-765.5</v>
      </c>
    </row>
    <row r="575" spans="1:4" s="125" customFormat="1">
      <c r="A575" s="108" t="s">
        <v>67</v>
      </c>
      <c r="B575" s="109" t="s">
        <v>363</v>
      </c>
      <c r="C575" s="109" t="s">
        <v>68</v>
      </c>
      <c r="D575" s="332">
        <f>'приложение 5.5.'!G566</f>
        <v>-765.5</v>
      </c>
    </row>
    <row r="576" spans="1:4" s="125" customFormat="1" ht="25.5">
      <c r="A576" s="108" t="s">
        <v>86</v>
      </c>
      <c r="B576" s="109" t="s">
        <v>363</v>
      </c>
      <c r="C576" s="109" t="s">
        <v>57</v>
      </c>
      <c r="D576" s="332">
        <f>D577</f>
        <v>-2945</v>
      </c>
    </row>
    <row r="577" spans="1:4" s="125" customFormat="1" ht="25.5">
      <c r="A577" s="108" t="s">
        <v>111</v>
      </c>
      <c r="B577" s="109" t="s">
        <v>363</v>
      </c>
      <c r="C577" s="109" t="s">
        <v>59</v>
      </c>
      <c r="D577" s="332">
        <f>'приложение 5.5.'!G568</f>
        <v>-2945</v>
      </c>
    </row>
    <row r="578" spans="1:4" s="125" customFormat="1" ht="25.5" hidden="1">
      <c r="A578" s="108" t="s">
        <v>88</v>
      </c>
      <c r="B578" s="115" t="s">
        <v>363</v>
      </c>
      <c r="C578" s="109" t="s">
        <v>49</v>
      </c>
      <c r="D578" s="332">
        <f>D579</f>
        <v>0</v>
      </c>
    </row>
    <row r="579" spans="1:4" s="125" customFormat="1" hidden="1">
      <c r="A579" s="108" t="s">
        <v>66</v>
      </c>
      <c r="B579" s="115" t="s">
        <v>363</v>
      </c>
      <c r="C579" s="109" t="s">
        <v>64</v>
      </c>
      <c r="D579" s="332">
        <f>'приложение 5.5.'!G359</f>
        <v>0</v>
      </c>
    </row>
    <row r="580" spans="1:4" s="125" customFormat="1" hidden="1">
      <c r="A580" s="112" t="s">
        <v>71</v>
      </c>
      <c r="B580" s="109" t="s">
        <v>363</v>
      </c>
      <c r="C580" s="109" t="s">
        <v>72</v>
      </c>
      <c r="D580" s="332">
        <f>D581</f>
        <v>0</v>
      </c>
    </row>
    <row r="581" spans="1:4" s="125" customFormat="1" hidden="1">
      <c r="A581" s="112" t="s">
        <v>73</v>
      </c>
      <c r="B581" s="109" t="s">
        <v>363</v>
      </c>
      <c r="C581" s="109" t="s">
        <v>74</v>
      </c>
      <c r="D581" s="332">
        <f>'приложение 5.5.'!G570</f>
        <v>0</v>
      </c>
    </row>
    <row r="582" spans="1:4" s="125" customFormat="1" ht="76.5" hidden="1">
      <c r="A582" s="29" t="s">
        <v>642</v>
      </c>
      <c r="B582" s="7" t="s">
        <v>643</v>
      </c>
      <c r="C582" s="3"/>
      <c r="D582" s="332">
        <f>D583</f>
        <v>0</v>
      </c>
    </row>
    <row r="583" spans="1:4" s="125" customFormat="1" ht="25.5" hidden="1">
      <c r="A583" s="13" t="s">
        <v>88</v>
      </c>
      <c r="B583" s="7" t="s">
        <v>643</v>
      </c>
      <c r="C583" s="15" t="s">
        <v>49</v>
      </c>
      <c r="D583" s="332">
        <f>D584</f>
        <v>0</v>
      </c>
    </row>
    <row r="584" spans="1:4" s="125" customFormat="1" hidden="1">
      <c r="A584" s="13" t="s">
        <v>66</v>
      </c>
      <c r="B584" s="7" t="s">
        <v>643</v>
      </c>
      <c r="C584" s="15" t="s">
        <v>64</v>
      </c>
      <c r="D584" s="332">
        <f>'приложение 5.5.'!G362</f>
        <v>0</v>
      </c>
    </row>
    <row r="585" spans="1:4" s="125" customFormat="1" ht="89.25" hidden="1">
      <c r="A585" s="29" t="s">
        <v>644</v>
      </c>
      <c r="B585" s="7" t="s">
        <v>645</v>
      </c>
      <c r="C585" s="3"/>
      <c r="D585" s="332">
        <f>D586</f>
        <v>0</v>
      </c>
    </row>
    <row r="586" spans="1:4" s="125" customFormat="1" ht="25.5" hidden="1">
      <c r="A586" s="13" t="s">
        <v>88</v>
      </c>
      <c r="B586" s="7" t="s">
        <v>645</v>
      </c>
      <c r="C586" s="15" t="s">
        <v>49</v>
      </c>
      <c r="D586" s="332">
        <f>D587</f>
        <v>0</v>
      </c>
    </row>
    <row r="587" spans="1:4" s="125" customFormat="1" hidden="1">
      <c r="A587" s="13" t="s">
        <v>66</v>
      </c>
      <c r="B587" s="7" t="s">
        <v>645</v>
      </c>
      <c r="C587" s="15" t="s">
        <v>64</v>
      </c>
      <c r="D587" s="332">
        <f>'приложение 5.5.'!G365</f>
        <v>0</v>
      </c>
    </row>
    <row r="588" spans="1:4" s="125" customFormat="1" ht="88.5" hidden="1" customHeight="1">
      <c r="A588" s="157" t="s">
        <v>586</v>
      </c>
      <c r="B588" s="7" t="s">
        <v>585</v>
      </c>
      <c r="C588" s="3"/>
      <c r="D588" s="332">
        <f>D589</f>
        <v>0</v>
      </c>
    </row>
    <row r="589" spans="1:4" s="125" customFormat="1" ht="25.5" hidden="1">
      <c r="A589" s="13" t="s">
        <v>88</v>
      </c>
      <c r="B589" s="7" t="s">
        <v>585</v>
      </c>
      <c r="C589" s="15" t="s">
        <v>49</v>
      </c>
      <c r="D589" s="332">
        <f>D590</f>
        <v>0</v>
      </c>
    </row>
    <row r="590" spans="1:4" s="125" customFormat="1" hidden="1">
      <c r="A590" s="13" t="s">
        <v>66</v>
      </c>
      <c r="B590" s="7" t="s">
        <v>585</v>
      </c>
      <c r="C590" s="15" t="s">
        <v>64</v>
      </c>
      <c r="D590" s="332">
        <f>'приложение 5.5.'!G368</f>
        <v>0</v>
      </c>
    </row>
    <row r="591" spans="1:4" s="125" customFormat="1" ht="169.5" hidden="1" customHeight="1">
      <c r="A591" s="119" t="s">
        <v>466</v>
      </c>
      <c r="B591" s="139" t="s">
        <v>461</v>
      </c>
      <c r="C591" s="140"/>
      <c r="D591" s="332">
        <f>D592</f>
        <v>0</v>
      </c>
    </row>
    <row r="592" spans="1:4" s="125" customFormat="1" ht="68.25" hidden="1" customHeight="1">
      <c r="A592" s="116" t="s">
        <v>55</v>
      </c>
      <c r="B592" s="139" t="s">
        <v>461</v>
      </c>
      <c r="C592" s="117" t="s">
        <v>56</v>
      </c>
      <c r="D592" s="332">
        <f>D593</f>
        <v>0</v>
      </c>
    </row>
    <row r="593" spans="1:4" s="125" customFormat="1" hidden="1">
      <c r="A593" s="116" t="s">
        <v>104</v>
      </c>
      <c r="B593" s="139" t="s">
        <v>461</v>
      </c>
      <c r="C593" s="117" t="s">
        <v>105</v>
      </c>
      <c r="D593" s="332">
        <f>'приложение 5.5.'!G149</f>
        <v>0</v>
      </c>
    </row>
    <row r="594" spans="1:4" s="125" customFormat="1" ht="178.5" hidden="1">
      <c r="A594" s="110" t="s">
        <v>467</v>
      </c>
      <c r="B594" s="115" t="s">
        <v>274</v>
      </c>
      <c r="C594" s="111"/>
      <c r="D594" s="332">
        <f>D595+D597</f>
        <v>0</v>
      </c>
    </row>
    <row r="595" spans="1:4" s="125" customFormat="1" ht="40.5" hidden="1" customHeight="1">
      <c r="A595" s="108" t="s">
        <v>55</v>
      </c>
      <c r="B595" s="115" t="s">
        <v>274</v>
      </c>
      <c r="C595" s="109" t="s">
        <v>56</v>
      </c>
      <c r="D595" s="332">
        <f>D596</f>
        <v>-125.99999999999999</v>
      </c>
    </row>
    <row r="596" spans="1:4" s="125" customFormat="1" hidden="1">
      <c r="A596" s="108" t="s">
        <v>104</v>
      </c>
      <c r="B596" s="115" t="s">
        <v>274</v>
      </c>
      <c r="C596" s="109" t="s">
        <v>105</v>
      </c>
      <c r="D596" s="332">
        <f>'приложение 5.5.'!G152</f>
        <v>-125.99999999999999</v>
      </c>
    </row>
    <row r="597" spans="1:4" s="125" customFormat="1" ht="25.5" hidden="1">
      <c r="A597" s="108" t="s">
        <v>86</v>
      </c>
      <c r="B597" s="115" t="s">
        <v>274</v>
      </c>
      <c r="C597" s="109" t="s">
        <v>57</v>
      </c>
      <c r="D597" s="332">
        <f>D598</f>
        <v>126</v>
      </c>
    </row>
    <row r="598" spans="1:4" s="125" customFormat="1" ht="25.5" hidden="1">
      <c r="A598" s="108" t="s">
        <v>111</v>
      </c>
      <c r="B598" s="115" t="s">
        <v>274</v>
      </c>
      <c r="C598" s="109" t="s">
        <v>59</v>
      </c>
      <c r="D598" s="332">
        <f>'приложение 5.5.'!G154</f>
        <v>126</v>
      </c>
    </row>
    <row r="599" spans="1:4" s="125" customFormat="1" ht="76.5" hidden="1">
      <c r="A599" s="108" t="s">
        <v>497</v>
      </c>
      <c r="B599" s="109" t="s">
        <v>441</v>
      </c>
      <c r="C599" s="109"/>
      <c r="D599" s="332">
        <f>D600</f>
        <v>0</v>
      </c>
    </row>
    <row r="600" spans="1:4" s="125" customFormat="1" ht="25.5" hidden="1">
      <c r="A600" s="108" t="s">
        <v>86</v>
      </c>
      <c r="B600" s="109" t="s">
        <v>441</v>
      </c>
      <c r="C600" s="109" t="s">
        <v>57</v>
      </c>
      <c r="D600" s="332">
        <f>D601</f>
        <v>0</v>
      </c>
    </row>
    <row r="601" spans="1:4" s="125" customFormat="1" ht="25.5" hidden="1">
      <c r="A601" s="108" t="s">
        <v>111</v>
      </c>
      <c r="B601" s="109" t="s">
        <v>441</v>
      </c>
      <c r="C601" s="109" t="s">
        <v>59</v>
      </c>
      <c r="D601" s="332">
        <f>'приложение 5.5.'!G924</f>
        <v>0</v>
      </c>
    </row>
    <row r="602" spans="1:4" s="125" customFormat="1" ht="62.25" customHeight="1">
      <c r="A602" s="108" t="s">
        <v>477</v>
      </c>
      <c r="B602" s="115" t="s">
        <v>364</v>
      </c>
      <c r="C602" s="111"/>
      <c r="D602" s="332">
        <f>D603+D605</f>
        <v>0</v>
      </c>
    </row>
    <row r="603" spans="1:4" s="125" customFormat="1" ht="37.5" customHeight="1">
      <c r="A603" s="108" t="s">
        <v>55</v>
      </c>
      <c r="B603" s="115" t="s">
        <v>364</v>
      </c>
      <c r="C603" s="109" t="s">
        <v>56</v>
      </c>
      <c r="D603" s="332">
        <f>D604</f>
        <v>-282.40000000000003</v>
      </c>
    </row>
    <row r="604" spans="1:4" s="125" customFormat="1" ht="13.5" customHeight="1">
      <c r="A604" s="108" t="s">
        <v>104</v>
      </c>
      <c r="B604" s="115" t="s">
        <v>364</v>
      </c>
      <c r="C604" s="109" t="s">
        <v>105</v>
      </c>
      <c r="D604" s="332">
        <f>'приложение 5.5.'!G371</f>
        <v>-282.40000000000003</v>
      </c>
    </row>
    <row r="605" spans="1:4" s="125" customFormat="1" ht="25.5">
      <c r="A605" s="108" t="s">
        <v>86</v>
      </c>
      <c r="B605" s="115" t="s">
        <v>364</v>
      </c>
      <c r="C605" s="109" t="s">
        <v>57</v>
      </c>
      <c r="D605" s="332">
        <f>D606</f>
        <v>282.39999999999998</v>
      </c>
    </row>
    <row r="606" spans="1:4" s="125" customFormat="1" ht="25.5">
      <c r="A606" s="108" t="s">
        <v>111</v>
      </c>
      <c r="B606" s="115" t="s">
        <v>364</v>
      </c>
      <c r="C606" s="109" t="s">
        <v>59</v>
      </c>
      <c r="D606" s="332">
        <f>'приложение 5.5.'!G373</f>
        <v>282.39999999999998</v>
      </c>
    </row>
    <row r="607" spans="1:4" s="125" customFormat="1">
      <c r="A607" s="108" t="s">
        <v>216</v>
      </c>
      <c r="B607" s="109" t="s">
        <v>558</v>
      </c>
      <c r="C607" s="109"/>
      <c r="D607" s="332">
        <f>D608+D610+D612+D614</f>
        <v>168.5</v>
      </c>
    </row>
    <row r="608" spans="1:4" s="125" customFormat="1" ht="60.75" customHeight="1">
      <c r="A608" s="108" t="s">
        <v>55</v>
      </c>
      <c r="B608" s="109" t="s">
        <v>558</v>
      </c>
      <c r="C608" s="109" t="s">
        <v>56</v>
      </c>
      <c r="D608" s="332">
        <f>D609</f>
        <v>-50</v>
      </c>
    </row>
    <row r="609" spans="1:4" s="125" customFormat="1">
      <c r="A609" s="108" t="s">
        <v>67</v>
      </c>
      <c r="B609" s="109" t="s">
        <v>558</v>
      </c>
      <c r="C609" s="109" t="s">
        <v>68</v>
      </c>
      <c r="D609" s="332">
        <f>'приложение 5.5.'!G232</f>
        <v>-50</v>
      </c>
    </row>
    <row r="610" spans="1:4" s="125" customFormat="1" ht="25.5" hidden="1">
      <c r="A610" s="116" t="s">
        <v>86</v>
      </c>
      <c r="B610" s="117" t="s">
        <v>558</v>
      </c>
      <c r="C610" s="146" t="s">
        <v>57</v>
      </c>
      <c r="D610" s="332">
        <f>D611</f>
        <v>0</v>
      </c>
    </row>
    <row r="611" spans="1:4" s="125" customFormat="1" ht="25.5" hidden="1">
      <c r="A611" s="116" t="s">
        <v>111</v>
      </c>
      <c r="B611" s="117" t="s">
        <v>558</v>
      </c>
      <c r="C611" s="146" t="s">
        <v>59</v>
      </c>
      <c r="D611" s="332">
        <f>'приложение 5.5.'!G234</f>
        <v>0</v>
      </c>
    </row>
    <row r="612" spans="1:4" s="125" customFormat="1" ht="25.5">
      <c r="A612" s="1" t="s">
        <v>88</v>
      </c>
      <c r="B612" s="3" t="s">
        <v>558</v>
      </c>
      <c r="C612" s="3" t="s">
        <v>49</v>
      </c>
      <c r="D612" s="332">
        <f>D613</f>
        <v>218.5</v>
      </c>
    </row>
    <row r="613" spans="1:4" s="125" customFormat="1">
      <c r="A613" s="13" t="s">
        <v>66</v>
      </c>
      <c r="B613" s="3" t="s">
        <v>558</v>
      </c>
      <c r="C613" s="3" t="s">
        <v>64</v>
      </c>
      <c r="D613" s="332">
        <f>'приложение 5.5.'!G825</f>
        <v>218.5</v>
      </c>
    </row>
    <row r="614" spans="1:4" s="125" customFormat="1">
      <c r="A614" s="203" t="s">
        <v>71</v>
      </c>
      <c r="B614" s="117" t="s">
        <v>558</v>
      </c>
      <c r="C614" s="117" t="s">
        <v>72</v>
      </c>
      <c r="D614" s="332">
        <f>D615</f>
        <v>0</v>
      </c>
    </row>
    <row r="615" spans="1:4" s="125" customFormat="1">
      <c r="A615" s="203" t="s">
        <v>73</v>
      </c>
      <c r="B615" s="117" t="s">
        <v>558</v>
      </c>
      <c r="C615" s="117" t="s">
        <v>74</v>
      </c>
      <c r="D615" s="332">
        <f>'приложение 5.5.'!G125</f>
        <v>0</v>
      </c>
    </row>
    <row r="616" spans="1:4" s="125" customFormat="1" ht="49.5" customHeight="1">
      <c r="A616" s="108" t="s">
        <v>472</v>
      </c>
      <c r="B616" s="109" t="s">
        <v>252</v>
      </c>
      <c r="C616" s="111"/>
      <c r="D616" s="332">
        <f>D617+D619+D621</f>
        <v>-0.5</v>
      </c>
    </row>
    <row r="617" spans="1:4" s="125" customFormat="1" ht="39" hidden="1" customHeight="1">
      <c r="A617" s="108" t="s">
        <v>55</v>
      </c>
      <c r="B617" s="109" t="s">
        <v>252</v>
      </c>
      <c r="C617" s="109" t="s">
        <v>56</v>
      </c>
      <c r="D617" s="332">
        <f>D618</f>
        <v>0</v>
      </c>
    </row>
    <row r="618" spans="1:4" s="125" customFormat="1" hidden="1">
      <c r="A618" s="108" t="s">
        <v>67</v>
      </c>
      <c r="B618" s="109" t="s">
        <v>252</v>
      </c>
      <c r="C618" s="109" t="s">
        <v>68</v>
      </c>
      <c r="D618" s="332">
        <f>'приложение 5.5.'!G222</f>
        <v>0</v>
      </c>
    </row>
    <row r="619" spans="1:4" s="125" customFormat="1" ht="18.75" hidden="1" customHeight="1">
      <c r="A619" s="108" t="s">
        <v>86</v>
      </c>
      <c r="B619" s="109" t="s">
        <v>252</v>
      </c>
      <c r="C619" s="109" t="s">
        <v>57</v>
      </c>
      <c r="D619" s="332">
        <f>D620</f>
        <v>0</v>
      </c>
    </row>
    <row r="620" spans="1:4" s="125" customFormat="1" ht="25.5" hidden="1">
      <c r="A620" s="108" t="s">
        <v>111</v>
      </c>
      <c r="B620" s="109" t="s">
        <v>252</v>
      </c>
      <c r="C620" s="109" t="s">
        <v>59</v>
      </c>
      <c r="D620" s="332">
        <f>'приложение 5.5.'!G224</f>
        <v>0</v>
      </c>
    </row>
    <row r="621" spans="1:4" s="125" customFormat="1" ht="25.5">
      <c r="A621" s="108" t="s">
        <v>246</v>
      </c>
      <c r="B621" s="109" t="s">
        <v>252</v>
      </c>
      <c r="C621" s="109" t="s">
        <v>49</v>
      </c>
      <c r="D621" s="332">
        <f>D622</f>
        <v>-0.5</v>
      </c>
    </row>
    <row r="622" spans="1:4" s="125" customFormat="1">
      <c r="A622" s="108" t="s">
        <v>51</v>
      </c>
      <c r="B622" s="109" t="s">
        <v>252</v>
      </c>
      <c r="C622" s="109" t="s">
        <v>50</v>
      </c>
      <c r="D622" s="332">
        <f>'приложение 5.5.'!G226</f>
        <v>-0.5</v>
      </c>
    </row>
    <row r="623" spans="1:4" s="125" customFormat="1" ht="51" hidden="1">
      <c r="A623" s="108" t="s">
        <v>473</v>
      </c>
      <c r="B623" s="109" t="s">
        <v>253</v>
      </c>
      <c r="C623" s="111"/>
      <c r="D623" s="332">
        <f>D624</f>
        <v>0</v>
      </c>
    </row>
    <row r="624" spans="1:4" s="125" customFormat="1" ht="52.5" hidden="1" customHeight="1">
      <c r="A624" s="108" t="s">
        <v>55</v>
      </c>
      <c r="B624" s="109" t="s">
        <v>253</v>
      </c>
      <c r="C624" s="109" t="s">
        <v>56</v>
      </c>
      <c r="D624" s="332">
        <f>D625</f>
        <v>0</v>
      </c>
    </row>
    <row r="625" spans="1:4" s="125" customFormat="1" hidden="1">
      <c r="A625" s="108" t="s">
        <v>67</v>
      </c>
      <c r="B625" s="109" t="s">
        <v>253</v>
      </c>
      <c r="C625" s="109" t="s">
        <v>68</v>
      </c>
      <c r="D625" s="332">
        <f>'приложение 5.5.'!G229</f>
        <v>0</v>
      </c>
    </row>
    <row r="626" spans="1:4" s="125" customFormat="1" ht="129.75" hidden="1" customHeight="1">
      <c r="A626" s="119" t="s">
        <v>460</v>
      </c>
      <c r="B626" s="117" t="s">
        <v>535</v>
      </c>
      <c r="C626" s="117"/>
      <c r="D626" s="332">
        <f>D627</f>
        <v>0</v>
      </c>
    </row>
    <row r="627" spans="1:4" s="125" customFormat="1" ht="25.5" hidden="1">
      <c r="A627" s="108" t="s">
        <v>86</v>
      </c>
      <c r="B627" s="117" t="s">
        <v>535</v>
      </c>
      <c r="C627" s="117" t="s">
        <v>57</v>
      </c>
      <c r="D627" s="332">
        <f>D628</f>
        <v>0</v>
      </c>
    </row>
    <row r="628" spans="1:4" s="125" customFormat="1" ht="25.5" hidden="1">
      <c r="A628" s="116" t="s">
        <v>111</v>
      </c>
      <c r="B628" s="117" t="s">
        <v>535</v>
      </c>
      <c r="C628" s="117" t="s">
        <v>59</v>
      </c>
      <c r="D628" s="332">
        <f>'приложение 5.5.'!G61</f>
        <v>0</v>
      </c>
    </row>
    <row r="629" spans="1:4" s="125" customFormat="1" ht="140.25" hidden="1">
      <c r="A629" s="94" t="s">
        <v>490</v>
      </c>
      <c r="B629" s="95" t="s">
        <v>524</v>
      </c>
      <c r="C629" s="95"/>
      <c r="D629" s="332">
        <f>D630</f>
        <v>0</v>
      </c>
    </row>
    <row r="630" spans="1:4" s="125" customFormat="1" ht="51" hidden="1">
      <c r="A630" s="91" t="s">
        <v>55</v>
      </c>
      <c r="B630" s="95" t="s">
        <v>524</v>
      </c>
      <c r="C630" s="88" t="s">
        <v>56</v>
      </c>
      <c r="D630" s="332">
        <f>D631</f>
        <v>0</v>
      </c>
    </row>
    <row r="631" spans="1:4" s="125" customFormat="1" hidden="1">
      <c r="A631" s="91" t="s">
        <v>104</v>
      </c>
      <c r="B631" s="95" t="s">
        <v>524</v>
      </c>
      <c r="C631" s="88" t="s">
        <v>105</v>
      </c>
      <c r="D631" s="332">
        <f>'приложение 5.5.'!G573</f>
        <v>0</v>
      </c>
    </row>
    <row r="632" spans="1:4" s="125" customFormat="1" ht="76.5">
      <c r="A632" s="217" t="s">
        <v>502</v>
      </c>
      <c r="B632" s="146" t="s">
        <v>646</v>
      </c>
      <c r="C632" s="146"/>
      <c r="D632" s="332">
        <f>D633+D635</f>
        <v>212.39999999999998</v>
      </c>
    </row>
    <row r="633" spans="1:4" s="125" customFormat="1" ht="25.5">
      <c r="A633" s="116" t="s">
        <v>86</v>
      </c>
      <c r="B633" s="146" t="s">
        <v>646</v>
      </c>
      <c r="C633" s="117" t="s">
        <v>57</v>
      </c>
      <c r="D633" s="332">
        <f>D634</f>
        <v>212.39999999999998</v>
      </c>
    </row>
    <row r="634" spans="1:4" s="125" customFormat="1" ht="25.5">
      <c r="A634" s="116" t="s">
        <v>111</v>
      </c>
      <c r="B634" s="146" t="s">
        <v>646</v>
      </c>
      <c r="C634" s="117" t="s">
        <v>59</v>
      </c>
      <c r="D634" s="332">
        <f>'приложение 5.5.'!G1000</f>
        <v>212.39999999999998</v>
      </c>
    </row>
    <row r="635" spans="1:4" s="125" customFormat="1" hidden="1">
      <c r="A635" s="217" t="s">
        <v>146</v>
      </c>
      <c r="B635" s="146" t="s">
        <v>646</v>
      </c>
      <c r="C635" s="146" t="s">
        <v>147</v>
      </c>
      <c r="D635" s="332">
        <f>D636+D637</f>
        <v>0</v>
      </c>
    </row>
    <row r="636" spans="1:4" s="125" customFormat="1" hidden="1">
      <c r="A636" s="217" t="s">
        <v>163</v>
      </c>
      <c r="B636" s="146" t="s">
        <v>646</v>
      </c>
      <c r="C636" s="146" t="s">
        <v>164</v>
      </c>
      <c r="D636" s="332">
        <f>'приложение 5.5.'!G1002</f>
        <v>0</v>
      </c>
    </row>
    <row r="637" spans="1:4" s="125" customFormat="1" ht="25.5" hidden="1">
      <c r="A637" s="13" t="s">
        <v>148</v>
      </c>
      <c r="B637" s="146" t="s">
        <v>646</v>
      </c>
      <c r="C637" s="15" t="s">
        <v>149</v>
      </c>
      <c r="D637" s="332">
        <f>'приложение 5.5.'!G1003</f>
        <v>0</v>
      </c>
    </row>
    <row r="638" spans="1:4" s="125" customFormat="1" ht="38.25">
      <c r="A638" s="13" t="s">
        <v>503</v>
      </c>
      <c r="B638" s="15" t="s">
        <v>647</v>
      </c>
      <c r="C638" s="15"/>
      <c r="D638" s="332">
        <f>D639+D641+D643+D645</f>
        <v>-2.2759572004815709E-14</v>
      </c>
    </row>
    <row r="639" spans="1:4" s="125" customFormat="1" ht="51">
      <c r="A639" s="1" t="s">
        <v>55</v>
      </c>
      <c r="B639" s="15" t="s">
        <v>648</v>
      </c>
      <c r="C639" s="3" t="s">
        <v>56</v>
      </c>
      <c r="D639" s="332">
        <f>D640</f>
        <v>705.8</v>
      </c>
    </row>
    <row r="640" spans="1:4" s="125" customFormat="1">
      <c r="A640" s="1" t="s">
        <v>104</v>
      </c>
      <c r="B640" s="15" t="s">
        <v>648</v>
      </c>
      <c r="C640" s="3" t="s">
        <v>105</v>
      </c>
      <c r="D640" s="332">
        <f>'приложение 5.5.'!G1027</f>
        <v>705.8</v>
      </c>
    </row>
    <row r="641" spans="1:4" s="125" customFormat="1" ht="25.5">
      <c r="A641" s="1" t="s">
        <v>651</v>
      </c>
      <c r="B641" s="15" t="s">
        <v>648</v>
      </c>
      <c r="C641" s="3" t="s">
        <v>57</v>
      </c>
      <c r="D641" s="332">
        <f>D642</f>
        <v>-705.4</v>
      </c>
    </row>
    <row r="642" spans="1:4" s="125" customFormat="1" ht="25.5">
      <c r="A642" s="1" t="s">
        <v>111</v>
      </c>
      <c r="B642" s="15" t="s">
        <v>648</v>
      </c>
      <c r="C642" s="3" t="s">
        <v>59</v>
      </c>
      <c r="D642" s="332">
        <f>'приложение 5.5.'!G1029</f>
        <v>-705.4</v>
      </c>
    </row>
    <row r="643" spans="1:4" s="125" customFormat="1">
      <c r="A643" s="23" t="s">
        <v>71</v>
      </c>
      <c r="B643" s="15" t="s">
        <v>648</v>
      </c>
      <c r="C643" s="3" t="s">
        <v>72</v>
      </c>
      <c r="D643" s="332">
        <f>D644</f>
        <v>-0.4</v>
      </c>
    </row>
    <row r="644" spans="1:4" s="125" customFormat="1">
      <c r="A644" s="23" t="s">
        <v>73</v>
      </c>
      <c r="B644" s="15" t="s">
        <v>648</v>
      </c>
      <c r="C644" s="3" t="s">
        <v>74</v>
      </c>
      <c r="D644" s="332">
        <f>'приложение 5.5.'!G1031</f>
        <v>-0.4</v>
      </c>
    </row>
    <row r="645" spans="1:4" s="125" customFormat="1" ht="76.5" hidden="1">
      <c r="A645" s="13" t="s">
        <v>504</v>
      </c>
      <c r="B645" s="22" t="s">
        <v>652</v>
      </c>
      <c r="C645" s="15"/>
      <c r="D645" s="332">
        <f>D646+D648</f>
        <v>0</v>
      </c>
    </row>
    <row r="646" spans="1:4" s="125" customFormat="1" ht="51" hidden="1">
      <c r="A646" s="1" t="s">
        <v>55</v>
      </c>
      <c r="B646" s="22" t="s">
        <v>652</v>
      </c>
      <c r="C646" s="3" t="s">
        <v>56</v>
      </c>
      <c r="D646" s="332">
        <f>D647</f>
        <v>0</v>
      </c>
    </row>
    <row r="647" spans="1:4" s="125" customFormat="1" hidden="1">
      <c r="A647" s="1" t="s">
        <v>104</v>
      </c>
      <c r="B647" s="22" t="s">
        <v>652</v>
      </c>
      <c r="C647" s="3" t="s">
        <v>105</v>
      </c>
      <c r="D647" s="332">
        <f>'приложение 5.5.'!G1034</f>
        <v>0</v>
      </c>
    </row>
    <row r="648" spans="1:4" s="125" customFormat="1" ht="25.5" hidden="1">
      <c r="A648" s="1" t="s">
        <v>651</v>
      </c>
      <c r="B648" s="22" t="s">
        <v>652</v>
      </c>
      <c r="C648" s="3" t="s">
        <v>57</v>
      </c>
      <c r="D648" s="332">
        <f>D649</f>
        <v>0</v>
      </c>
    </row>
    <row r="649" spans="1:4" s="125" customFormat="1" ht="25.5" hidden="1">
      <c r="A649" s="1" t="s">
        <v>111</v>
      </c>
      <c r="B649" s="22" t="s">
        <v>652</v>
      </c>
      <c r="C649" s="3" t="s">
        <v>59</v>
      </c>
      <c r="D649" s="332">
        <f>'приложение 5.5.'!G1036</f>
        <v>0</v>
      </c>
    </row>
    <row r="650" spans="1:4" s="125" customFormat="1" ht="25.5">
      <c r="A650" s="18" t="s">
        <v>653</v>
      </c>
      <c r="B650" s="21" t="s">
        <v>654</v>
      </c>
      <c r="C650" s="19"/>
      <c r="D650" s="336">
        <f>D651+D654+D657+D660</f>
        <v>3125.7999999999993</v>
      </c>
    </row>
    <row r="651" spans="1:4" s="125" customFormat="1" ht="25.5">
      <c r="A651" s="13" t="s">
        <v>200</v>
      </c>
      <c r="B651" s="22" t="s">
        <v>655</v>
      </c>
      <c r="C651" s="15"/>
      <c r="D651" s="332">
        <f>D652</f>
        <v>-6028.5</v>
      </c>
    </row>
    <row r="652" spans="1:4" s="125" customFormat="1" ht="25.5">
      <c r="A652" s="13" t="s">
        <v>88</v>
      </c>
      <c r="B652" s="22" t="s">
        <v>655</v>
      </c>
      <c r="C652" s="15" t="s">
        <v>49</v>
      </c>
      <c r="D652" s="332">
        <f>D653</f>
        <v>-6028.5</v>
      </c>
    </row>
    <row r="653" spans="1:4" s="125" customFormat="1">
      <c r="A653" s="13" t="s">
        <v>66</v>
      </c>
      <c r="B653" s="22" t="s">
        <v>655</v>
      </c>
      <c r="C653" s="15" t="s">
        <v>64</v>
      </c>
      <c r="D653" s="332">
        <f>'приложение 5.5.'!G377</f>
        <v>-6028.5</v>
      </c>
    </row>
    <row r="654" spans="1:4" s="125" customFormat="1" ht="76.5" hidden="1">
      <c r="A654" s="29" t="s">
        <v>642</v>
      </c>
      <c r="B654" s="22" t="s">
        <v>656</v>
      </c>
      <c r="C654" s="15"/>
      <c r="D654" s="332">
        <f>D655</f>
        <v>0</v>
      </c>
    </row>
    <row r="655" spans="1:4" s="125" customFormat="1" ht="25.5" hidden="1">
      <c r="A655" s="13" t="s">
        <v>88</v>
      </c>
      <c r="B655" s="22" t="s">
        <v>656</v>
      </c>
      <c r="C655" s="15" t="s">
        <v>49</v>
      </c>
      <c r="D655" s="332">
        <f>D656</f>
        <v>0</v>
      </c>
    </row>
    <row r="656" spans="1:4" s="125" customFormat="1" hidden="1">
      <c r="A656" s="13" t="s">
        <v>66</v>
      </c>
      <c r="B656" s="22" t="s">
        <v>656</v>
      </c>
      <c r="C656" s="15" t="s">
        <v>64</v>
      </c>
      <c r="D656" s="332">
        <f>'приложение 5.5.'!G380</f>
        <v>0</v>
      </c>
    </row>
    <row r="657" spans="1:4" s="125" customFormat="1" ht="89.25" hidden="1">
      <c r="A657" s="29" t="s">
        <v>644</v>
      </c>
      <c r="B657" s="22" t="s">
        <v>657</v>
      </c>
      <c r="C657" s="15"/>
      <c r="D657" s="332">
        <f>D658</f>
        <v>0</v>
      </c>
    </row>
    <row r="658" spans="1:4" s="125" customFormat="1" ht="25.5">
      <c r="A658" s="13" t="s">
        <v>88</v>
      </c>
      <c r="B658" s="22" t="s">
        <v>657</v>
      </c>
      <c r="C658" s="15" t="s">
        <v>49</v>
      </c>
      <c r="D658" s="332">
        <f>D659</f>
        <v>0</v>
      </c>
    </row>
    <row r="659" spans="1:4" s="125" customFormat="1">
      <c r="A659" s="13" t="s">
        <v>66</v>
      </c>
      <c r="B659" s="22" t="s">
        <v>657</v>
      </c>
      <c r="C659" s="15" t="s">
        <v>64</v>
      </c>
      <c r="D659" s="332">
        <f>'приложение 5.5.'!G383</f>
        <v>0</v>
      </c>
    </row>
    <row r="660" spans="1:4" s="125" customFormat="1" ht="89.25">
      <c r="A660" s="13" t="s">
        <v>586</v>
      </c>
      <c r="B660" s="22" t="s">
        <v>658</v>
      </c>
      <c r="C660" s="15"/>
      <c r="D660" s="332">
        <f>D661</f>
        <v>9154.2999999999993</v>
      </c>
    </row>
    <row r="661" spans="1:4" s="125" customFormat="1" ht="25.5">
      <c r="A661" s="13" t="s">
        <v>88</v>
      </c>
      <c r="B661" s="22" t="s">
        <v>658</v>
      </c>
      <c r="C661" s="15" t="s">
        <v>49</v>
      </c>
      <c r="D661" s="332">
        <f>D662</f>
        <v>9154.2999999999993</v>
      </c>
    </row>
    <row r="662" spans="1:4" s="125" customFormat="1">
      <c r="A662" s="13" t="s">
        <v>66</v>
      </c>
      <c r="B662" s="22" t="s">
        <v>658</v>
      </c>
      <c r="C662" s="15" t="s">
        <v>64</v>
      </c>
      <c r="D662" s="332">
        <f>'приложение 5.5.'!G386</f>
        <v>9154.2999999999993</v>
      </c>
    </row>
    <row r="663" spans="1:4" s="128" customFormat="1" ht="27" hidden="1">
      <c r="A663" s="106" t="s">
        <v>268</v>
      </c>
      <c r="B663" s="107" t="s">
        <v>269</v>
      </c>
      <c r="C663" s="107"/>
      <c r="D663" s="333">
        <f>D664</f>
        <v>0</v>
      </c>
    </row>
    <row r="664" spans="1:4" s="125" customFormat="1" hidden="1">
      <c r="A664" s="108" t="s">
        <v>216</v>
      </c>
      <c r="B664" s="109" t="s">
        <v>539</v>
      </c>
      <c r="C664" s="109"/>
      <c r="D664" s="332">
        <f>D665+D667</f>
        <v>0</v>
      </c>
    </row>
    <row r="665" spans="1:4" s="125" customFormat="1" ht="51" hidden="1">
      <c r="A665" s="116" t="s">
        <v>55</v>
      </c>
      <c r="B665" s="109" t="s">
        <v>539</v>
      </c>
      <c r="C665" s="117" t="s">
        <v>56</v>
      </c>
      <c r="D665" s="332">
        <f>D666</f>
        <v>0</v>
      </c>
    </row>
    <row r="666" spans="1:4" s="125" customFormat="1" hidden="1">
      <c r="A666" s="116" t="s">
        <v>104</v>
      </c>
      <c r="B666" s="109" t="s">
        <v>539</v>
      </c>
      <c r="C666" s="117" t="s">
        <v>105</v>
      </c>
      <c r="D666" s="332">
        <f>'приложение 5.5.'!G129</f>
        <v>0</v>
      </c>
    </row>
    <row r="667" spans="1:4" s="125" customFormat="1" ht="25.5" hidden="1">
      <c r="A667" s="108" t="s">
        <v>86</v>
      </c>
      <c r="B667" s="109" t="s">
        <v>539</v>
      </c>
      <c r="C667" s="109" t="s">
        <v>57</v>
      </c>
      <c r="D667" s="332">
        <f>D668</f>
        <v>0</v>
      </c>
    </row>
    <row r="668" spans="1:4" s="125" customFormat="1" ht="25.5" hidden="1">
      <c r="A668" s="108" t="s">
        <v>111</v>
      </c>
      <c r="B668" s="109" t="s">
        <v>539</v>
      </c>
      <c r="C668" s="109" t="s">
        <v>59</v>
      </c>
      <c r="D668" s="332">
        <f>'приложение 5.5.'!G131</f>
        <v>0</v>
      </c>
    </row>
    <row r="669" spans="1:4" s="128" customFormat="1" ht="27">
      <c r="A669" s="106" t="s">
        <v>270</v>
      </c>
      <c r="B669" s="107" t="s">
        <v>271</v>
      </c>
      <c r="C669" s="107"/>
      <c r="D669" s="333">
        <f>D670</f>
        <v>-942.5</v>
      </c>
    </row>
    <row r="670" spans="1:4" s="125" customFormat="1">
      <c r="A670" s="108" t="s">
        <v>216</v>
      </c>
      <c r="B670" s="109" t="s">
        <v>552</v>
      </c>
      <c r="C670" s="109"/>
      <c r="D670" s="332">
        <f>D671</f>
        <v>-942.5</v>
      </c>
    </row>
    <row r="671" spans="1:4" s="125" customFormat="1" ht="25.5">
      <c r="A671" s="108" t="s">
        <v>86</v>
      </c>
      <c r="B671" s="109" t="s">
        <v>552</v>
      </c>
      <c r="C671" s="109" t="s">
        <v>57</v>
      </c>
      <c r="D671" s="332">
        <f>D672</f>
        <v>-942.5</v>
      </c>
    </row>
    <row r="672" spans="1:4" s="125" customFormat="1" ht="25.5">
      <c r="A672" s="108" t="s">
        <v>111</v>
      </c>
      <c r="B672" s="109" t="s">
        <v>552</v>
      </c>
      <c r="C672" s="109" t="s">
        <v>59</v>
      </c>
      <c r="D672" s="332">
        <f>'приложение 5.5.'!G135+'приложение 5.5.'!G456</f>
        <v>-942.5</v>
      </c>
    </row>
    <row r="673" spans="1:4" s="129" customFormat="1" ht="43.5">
      <c r="A673" s="102" t="s">
        <v>365</v>
      </c>
      <c r="B673" s="118" t="s">
        <v>366</v>
      </c>
      <c r="C673" s="103"/>
      <c r="D673" s="334">
        <f>D674+D697+D701+D705+D722</f>
        <v>1808.3999999999999</v>
      </c>
    </row>
    <row r="674" spans="1:4" s="128" customFormat="1" ht="27">
      <c r="A674" s="106" t="s">
        <v>367</v>
      </c>
      <c r="B674" s="136" t="s">
        <v>368</v>
      </c>
      <c r="C674" s="107"/>
      <c r="D674" s="333">
        <f>D675+D682+D685+D688+D691+D694</f>
        <v>295.79999999999995</v>
      </c>
    </row>
    <row r="675" spans="1:4" s="125" customFormat="1" ht="25.5">
      <c r="A675" s="108" t="s">
        <v>200</v>
      </c>
      <c r="B675" s="115" t="s">
        <v>330</v>
      </c>
      <c r="C675" s="109"/>
      <c r="D675" s="332">
        <f>D676+D678+D680</f>
        <v>295.79999999999995</v>
      </c>
    </row>
    <row r="676" spans="1:4" s="125" customFormat="1" ht="51">
      <c r="A676" s="108" t="s">
        <v>55</v>
      </c>
      <c r="B676" s="115" t="s">
        <v>330</v>
      </c>
      <c r="C676" s="109" t="s">
        <v>56</v>
      </c>
      <c r="D676" s="332">
        <f>D677</f>
        <v>296.79999999999995</v>
      </c>
    </row>
    <row r="677" spans="1:4" s="125" customFormat="1">
      <c r="A677" s="108" t="s">
        <v>67</v>
      </c>
      <c r="B677" s="115" t="s">
        <v>330</v>
      </c>
      <c r="C677" s="109" t="s">
        <v>68</v>
      </c>
      <c r="D677" s="332">
        <f>'приложение 5.5.'!G391</f>
        <v>296.79999999999995</v>
      </c>
    </row>
    <row r="678" spans="1:4" s="125" customFormat="1" ht="25.5">
      <c r="A678" s="108" t="s">
        <v>86</v>
      </c>
      <c r="B678" s="115" t="s">
        <v>330</v>
      </c>
      <c r="C678" s="109" t="s">
        <v>57</v>
      </c>
      <c r="D678" s="332">
        <f>D679</f>
        <v>27.3</v>
      </c>
    </row>
    <row r="679" spans="1:4" s="125" customFormat="1" ht="25.5">
      <c r="A679" s="108" t="s">
        <v>111</v>
      </c>
      <c r="B679" s="115" t="s">
        <v>330</v>
      </c>
      <c r="C679" s="109" t="s">
        <v>59</v>
      </c>
      <c r="D679" s="332">
        <f>'приложение 5.5.'!G393</f>
        <v>27.3</v>
      </c>
    </row>
    <row r="680" spans="1:4" s="125" customFormat="1">
      <c r="A680" s="112" t="s">
        <v>71</v>
      </c>
      <c r="B680" s="115" t="s">
        <v>330</v>
      </c>
      <c r="C680" s="109" t="s">
        <v>72</v>
      </c>
      <c r="D680" s="332">
        <f>D681</f>
        <v>-28.3</v>
      </c>
    </row>
    <row r="681" spans="1:4" s="125" customFormat="1">
      <c r="A681" s="112" t="s">
        <v>73</v>
      </c>
      <c r="B681" s="115" t="s">
        <v>330</v>
      </c>
      <c r="C681" s="109" t="s">
        <v>74</v>
      </c>
      <c r="D681" s="332">
        <f>'приложение 5.5.'!G395</f>
        <v>-28.3</v>
      </c>
    </row>
    <row r="682" spans="1:4" s="125" customFormat="1" hidden="1">
      <c r="A682" s="108" t="s">
        <v>216</v>
      </c>
      <c r="B682" s="115" t="s">
        <v>571</v>
      </c>
      <c r="C682" s="109"/>
      <c r="D682" s="332">
        <f>D683</f>
        <v>0</v>
      </c>
    </row>
    <row r="683" spans="1:4" s="125" customFormat="1" ht="25.5" hidden="1">
      <c r="A683" s="108" t="s">
        <v>86</v>
      </c>
      <c r="B683" s="115" t="s">
        <v>571</v>
      </c>
      <c r="C683" s="109" t="s">
        <v>57</v>
      </c>
      <c r="D683" s="332">
        <f>D684</f>
        <v>0</v>
      </c>
    </row>
    <row r="684" spans="1:4" s="125" customFormat="1" ht="25.5" hidden="1">
      <c r="A684" s="108" t="s">
        <v>111</v>
      </c>
      <c r="B684" s="115" t="s">
        <v>571</v>
      </c>
      <c r="C684" s="109" t="s">
        <v>59</v>
      </c>
      <c r="D684" s="332">
        <f>'приложение 5.5.'!G398</f>
        <v>0</v>
      </c>
    </row>
    <row r="685" spans="1:4" s="125" customFormat="1" ht="63.75" hidden="1">
      <c r="A685" s="217" t="s">
        <v>478</v>
      </c>
      <c r="B685" s="146" t="s">
        <v>624</v>
      </c>
      <c r="C685" s="146"/>
      <c r="D685" s="332">
        <f>D686</f>
        <v>0</v>
      </c>
    </row>
    <row r="686" spans="1:4" s="125" customFormat="1" ht="25.5" hidden="1">
      <c r="A686" s="108" t="s">
        <v>86</v>
      </c>
      <c r="B686" s="146" t="s">
        <v>624</v>
      </c>
      <c r="C686" s="146" t="s">
        <v>57</v>
      </c>
      <c r="D686" s="332">
        <f>D687</f>
        <v>0</v>
      </c>
    </row>
    <row r="687" spans="1:4" s="125" customFormat="1" ht="25.5" hidden="1">
      <c r="A687" s="116" t="s">
        <v>111</v>
      </c>
      <c r="B687" s="146" t="s">
        <v>624</v>
      </c>
      <c r="C687" s="146" t="s">
        <v>59</v>
      </c>
      <c r="D687" s="332">
        <f>'приложение 5.5.'!G401</f>
        <v>0</v>
      </c>
    </row>
    <row r="688" spans="1:4" s="125" customFormat="1" ht="76.5" hidden="1">
      <c r="A688" s="217" t="s">
        <v>583</v>
      </c>
      <c r="B688" s="146" t="s">
        <v>625</v>
      </c>
      <c r="C688" s="146"/>
      <c r="D688" s="332">
        <f>D689</f>
        <v>0</v>
      </c>
    </row>
    <row r="689" spans="1:4" s="125" customFormat="1" ht="25.5" hidden="1">
      <c r="A689" s="108" t="s">
        <v>86</v>
      </c>
      <c r="B689" s="146" t="s">
        <v>625</v>
      </c>
      <c r="C689" s="146" t="s">
        <v>57</v>
      </c>
      <c r="D689" s="332">
        <f>D690</f>
        <v>0</v>
      </c>
    </row>
    <row r="690" spans="1:4" s="125" customFormat="1" ht="25.5" hidden="1">
      <c r="A690" s="116" t="s">
        <v>111</v>
      </c>
      <c r="B690" s="146" t="s">
        <v>625</v>
      </c>
      <c r="C690" s="146" t="s">
        <v>59</v>
      </c>
      <c r="D690" s="332">
        <f>'приложение 5.5.'!G404</f>
        <v>0</v>
      </c>
    </row>
    <row r="691" spans="1:4" s="125" customFormat="1" ht="25.5" hidden="1">
      <c r="A691" s="116" t="s">
        <v>666</v>
      </c>
      <c r="B691" s="117" t="s">
        <v>667</v>
      </c>
      <c r="C691" s="117"/>
      <c r="D691" s="332">
        <f>D692</f>
        <v>0</v>
      </c>
    </row>
    <row r="692" spans="1:4" s="125" customFormat="1" ht="25.5" hidden="1">
      <c r="A692" s="116" t="s">
        <v>86</v>
      </c>
      <c r="B692" s="117" t="s">
        <v>667</v>
      </c>
      <c r="C692" s="117" t="s">
        <v>57</v>
      </c>
      <c r="D692" s="332">
        <f>D693</f>
        <v>0</v>
      </c>
    </row>
    <row r="693" spans="1:4" s="125" customFormat="1" ht="25.5" hidden="1">
      <c r="A693" s="116" t="s">
        <v>111</v>
      </c>
      <c r="B693" s="117" t="s">
        <v>667</v>
      </c>
      <c r="C693" s="117" t="s">
        <v>59</v>
      </c>
      <c r="D693" s="332">
        <f>'приложение 5.5.'!G407</f>
        <v>0</v>
      </c>
    </row>
    <row r="694" spans="1:4" s="125" customFormat="1" ht="25.5" hidden="1">
      <c r="A694" s="116" t="s">
        <v>668</v>
      </c>
      <c r="B694" s="117" t="s">
        <v>669</v>
      </c>
      <c r="C694" s="117"/>
      <c r="D694" s="332">
        <f>D695</f>
        <v>0</v>
      </c>
    </row>
    <row r="695" spans="1:4" s="125" customFormat="1" ht="25.5" hidden="1">
      <c r="A695" s="116" t="s">
        <v>86</v>
      </c>
      <c r="B695" s="117" t="s">
        <v>669</v>
      </c>
      <c r="C695" s="117" t="s">
        <v>57</v>
      </c>
      <c r="D695" s="332">
        <f>D696</f>
        <v>0</v>
      </c>
    </row>
    <row r="696" spans="1:4" s="125" customFormat="1" ht="25.5" hidden="1">
      <c r="A696" s="116" t="s">
        <v>111</v>
      </c>
      <c r="B696" s="117" t="s">
        <v>669</v>
      </c>
      <c r="C696" s="117" t="s">
        <v>59</v>
      </c>
      <c r="D696" s="332">
        <f>'приложение 5.5.'!G410</f>
        <v>0</v>
      </c>
    </row>
    <row r="697" spans="1:4" s="128" customFormat="1" ht="13.5">
      <c r="A697" s="106" t="s">
        <v>369</v>
      </c>
      <c r="B697" s="136" t="s">
        <v>370</v>
      </c>
      <c r="C697" s="107"/>
      <c r="D697" s="333">
        <f>D698</f>
        <v>-265.89999999999998</v>
      </c>
    </row>
    <row r="698" spans="1:4" s="125" customFormat="1">
      <c r="A698" s="108" t="s">
        <v>216</v>
      </c>
      <c r="B698" s="115" t="s">
        <v>570</v>
      </c>
      <c r="C698" s="109"/>
      <c r="D698" s="332">
        <f>D699</f>
        <v>-265.89999999999998</v>
      </c>
    </row>
    <row r="699" spans="1:4" s="125" customFormat="1" ht="25.5">
      <c r="A699" s="108" t="s">
        <v>86</v>
      </c>
      <c r="B699" s="115" t="s">
        <v>570</v>
      </c>
      <c r="C699" s="109" t="s">
        <v>57</v>
      </c>
      <c r="D699" s="332">
        <f>D700</f>
        <v>-265.89999999999998</v>
      </c>
    </row>
    <row r="700" spans="1:4" s="125" customFormat="1" ht="25.5">
      <c r="A700" s="108" t="s">
        <v>111</v>
      </c>
      <c r="B700" s="115" t="s">
        <v>570</v>
      </c>
      <c r="C700" s="109" t="s">
        <v>59</v>
      </c>
      <c r="D700" s="332">
        <f>'приложение 5.5.'!G414</f>
        <v>-265.89999999999998</v>
      </c>
    </row>
    <row r="701" spans="1:4" s="128" customFormat="1" ht="27">
      <c r="A701" s="106" t="s">
        <v>371</v>
      </c>
      <c r="B701" s="136" t="s">
        <v>372</v>
      </c>
      <c r="C701" s="107"/>
      <c r="D701" s="333">
        <f>D702</f>
        <v>42.4</v>
      </c>
    </row>
    <row r="702" spans="1:4" s="125" customFormat="1">
      <c r="A702" s="108" t="s">
        <v>216</v>
      </c>
      <c r="B702" s="115" t="s">
        <v>569</v>
      </c>
      <c r="C702" s="109"/>
      <c r="D702" s="332">
        <f>D703</f>
        <v>42.4</v>
      </c>
    </row>
    <row r="703" spans="1:4" s="125" customFormat="1" ht="25.5">
      <c r="A703" s="108" t="s">
        <v>86</v>
      </c>
      <c r="B703" s="115" t="s">
        <v>569</v>
      </c>
      <c r="C703" s="109" t="s">
        <v>57</v>
      </c>
      <c r="D703" s="332">
        <f>D704</f>
        <v>42.4</v>
      </c>
    </row>
    <row r="704" spans="1:4" s="125" customFormat="1" ht="25.5">
      <c r="A704" s="108" t="s">
        <v>111</v>
      </c>
      <c r="B704" s="115" t="s">
        <v>569</v>
      </c>
      <c r="C704" s="109" t="s">
        <v>59</v>
      </c>
      <c r="D704" s="332">
        <f>'приложение 5.5.'!G418</f>
        <v>42.4</v>
      </c>
    </row>
    <row r="705" spans="1:4" s="128" customFormat="1" ht="13.5">
      <c r="A705" s="106" t="s">
        <v>391</v>
      </c>
      <c r="B705" s="107" t="s">
        <v>392</v>
      </c>
      <c r="C705" s="107"/>
      <c r="D705" s="333">
        <f>D706+D711+D716+D719</f>
        <v>1808.3999999999999</v>
      </c>
    </row>
    <row r="706" spans="1:4" s="125" customFormat="1">
      <c r="A706" s="108" t="s">
        <v>216</v>
      </c>
      <c r="B706" s="109" t="s">
        <v>568</v>
      </c>
      <c r="C706" s="109"/>
      <c r="D706" s="332">
        <f>D707+D709</f>
        <v>1808.3999999999999</v>
      </c>
    </row>
    <row r="707" spans="1:4" s="125" customFormat="1" ht="25.5" hidden="1">
      <c r="A707" s="108" t="s">
        <v>86</v>
      </c>
      <c r="B707" s="109" t="s">
        <v>568</v>
      </c>
      <c r="C707" s="109" t="s">
        <v>57</v>
      </c>
      <c r="D707" s="332">
        <f>D708</f>
        <v>0</v>
      </c>
    </row>
    <row r="708" spans="1:4" s="125" customFormat="1" ht="25.5" hidden="1">
      <c r="A708" s="108" t="s">
        <v>111</v>
      </c>
      <c r="B708" s="109" t="s">
        <v>568</v>
      </c>
      <c r="C708" s="109" t="s">
        <v>59</v>
      </c>
      <c r="D708" s="332">
        <f>'приложение 5.5.'!G519</f>
        <v>0</v>
      </c>
    </row>
    <row r="709" spans="1:4" s="125" customFormat="1" ht="25.5">
      <c r="A709" s="108" t="s">
        <v>343</v>
      </c>
      <c r="B709" s="109" t="s">
        <v>568</v>
      </c>
      <c r="C709" s="109" t="s">
        <v>77</v>
      </c>
      <c r="D709" s="332">
        <f>D710</f>
        <v>1808.3999999999999</v>
      </c>
    </row>
    <row r="710" spans="1:4" s="125" customFormat="1">
      <c r="A710" s="108" t="s">
        <v>35</v>
      </c>
      <c r="B710" s="109" t="s">
        <v>568</v>
      </c>
      <c r="C710" s="109" t="s">
        <v>78</v>
      </c>
      <c r="D710" s="332">
        <f>'приложение 5.5.'!G521</f>
        <v>1808.3999999999999</v>
      </c>
    </row>
    <row r="711" spans="1:4" s="125" customFormat="1" hidden="1">
      <c r="A711" s="217" t="s">
        <v>700</v>
      </c>
      <c r="B711" s="146" t="s">
        <v>701</v>
      </c>
      <c r="C711" s="146"/>
      <c r="D711" s="332">
        <f>D712+D714</f>
        <v>0</v>
      </c>
    </row>
    <row r="712" spans="1:4" s="125" customFormat="1" ht="25.5" hidden="1">
      <c r="A712" s="217" t="s">
        <v>86</v>
      </c>
      <c r="B712" s="146" t="s">
        <v>701</v>
      </c>
      <c r="C712" s="146" t="s">
        <v>57</v>
      </c>
      <c r="D712" s="332">
        <f>D713</f>
        <v>0</v>
      </c>
    </row>
    <row r="713" spans="1:4" s="125" customFormat="1" ht="25.5" hidden="1">
      <c r="A713" s="217" t="s">
        <v>111</v>
      </c>
      <c r="B713" s="146" t="s">
        <v>701</v>
      </c>
      <c r="C713" s="146" t="s">
        <v>59</v>
      </c>
      <c r="D713" s="332">
        <f>'приложение 5.5.'!G524</f>
        <v>0</v>
      </c>
    </row>
    <row r="714" spans="1:4" s="125" customFormat="1" ht="25.5" hidden="1">
      <c r="A714" s="217" t="s">
        <v>343</v>
      </c>
      <c r="B714" s="146" t="s">
        <v>701</v>
      </c>
      <c r="C714" s="146" t="s">
        <v>77</v>
      </c>
      <c r="D714" s="332">
        <f>D715</f>
        <v>0</v>
      </c>
    </row>
    <row r="715" spans="1:4" s="125" customFormat="1" hidden="1">
      <c r="A715" s="217" t="s">
        <v>35</v>
      </c>
      <c r="B715" s="146" t="s">
        <v>701</v>
      </c>
      <c r="C715" s="146" t="s">
        <v>78</v>
      </c>
      <c r="D715" s="332">
        <f>'приложение 5.5.'!G526</f>
        <v>0</v>
      </c>
    </row>
    <row r="716" spans="1:4" s="125" customFormat="1" ht="145.5" hidden="1" customHeight="1">
      <c r="A716" s="108" t="s">
        <v>488</v>
      </c>
      <c r="B716" s="109" t="s">
        <v>393</v>
      </c>
      <c r="C716" s="109"/>
      <c r="D716" s="332">
        <f>D717</f>
        <v>0</v>
      </c>
    </row>
    <row r="717" spans="1:4" s="125" customFormat="1" ht="25.5" hidden="1">
      <c r="A717" s="108" t="s">
        <v>343</v>
      </c>
      <c r="B717" s="109" t="s">
        <v>393</v>
      </c>
      <c r="C717" s="109" t="s">
        <v>77</v>
      </c>
      <c r="D717" s="332">
        <f>D718</f>
        <v>0</v>
      </c>
    </row>
    <row r="718" spans="1:4" s="125" customFormat="1" hidden="1">
      <c r="A718" s="108" t="s">
        <v>35</v>
      </c>
      <c r="B718" s="109" t="s">
        <v>393</v>
      </c>
      <c r="C718" s="109" t="s">
        <v>78</v>
      </c>
      <c r="D718" s="332">
        <f>'приложение 5.5.'!G529</f>
        <v>0</v>
      </c>
    </row>
    <row r="719" spans="1:4" s="125" customFormat="1" ht="146.25" hidden="1" customHeight="1">
      <c r="A719" s="108" t="s">
        <v>489</v>
      </c>
      <c r="B719" s="109" t="s">
        <v>394</v>
      </c>
      <c r="C719" s="109"/>
      <c r="D719" s="332">
        <f>D720</f>
        <v>0</v>
      </c>
    </row>
    <row r="720" spans="1:4" s="125" customFormat="1" ht="25.5" hidden="1">
      <c r="A720" s="108" t="s">
        <v>343</v>
      </c>
      <c r="B720" s="109" t="s">
        <v>394</v>
      </c>
      <c r="C720" s="109" t="s">
        <v>77</v>
      </c>
      <c r="D720" s="332">
        <f>D721</f>
        <v>0</v>
      </c>
    </row>
    <row r="721" spans="1:4" s="125" customFormat="1" hidden="1">
      <c r="A721" s="108" t="s">
        <v>35</v>
      </c>
      <c r="B721" s="109" t="s">
        <v>394</v>
      </c>
      <c r="C721" s="109" t="s">
        <v>78</v>
      </c>
      <c r="D721" s="332">
        <f>'приложение 5.5.'!G532</f>
        <v>0</v>
      </c>
    </row>
    <row r="722" spans="1:4" s="125" customFormat="1" ht="54">
      <c r="A722" s="344" t="s">
        <v>694</v>
      </c>
      <c r="B722" s="345" t="s">
        <v>696</v>
      </c>
      <c r="C722" s="346"/>
      <c r="D722" s="333">
        <f>D723</f>
        <v>-72.3</v>
      </c>
    </row>
    <row r="723" spans="1:4" s="125" customFormat="1">
      <c r="A723" s="1" t="s">
        <v>538</v>
      </c>
      <c r="B723" s="7" t="s">
        <v>695</v>
      </c>
      <c r="C723" s="3"/>
      <c r="D723" s="332">
        <f>D724</f>
        <v>-72.3</v>
      </c>
    </row>
    <row r="724" spans="1:4" s="125" customFormat="1" ht="25.5">
      <c r="A724" s="1" t="s">
        <v>86</v>
      </c>
      <c r="B724" s="7" t="s">
        <v>695</v>
      </c>
      <c r="C724" s="15" t="s">
        <v>57</v>
      </c>
      <c r="D724" s="332">
        <f>D725</f>
        <v>-72.3</v>
      </c>
    </row>
    <row r="725" spans="1:4" s="125" customFormat="1" ht="25.5">
      <c r="A725" s="1" t="s">
        <v>111</v>
      </c>
      <c r="B725" s="7" t="s">
        <v>695</v>
      </c>
      <c r="C725" s="15" t="s">
        <v>59</v>
      </c>
      <c r="D725" s="332">
        <f>'приложение 5.5.'!G422</f>
        <v>-72.3</v>
      </c>
    </row>
    <row r="726" spans="1:4" s="129" customFormat="1" ht="29.25">
      <c r="A726" s="102" t="s">
        <v>214</v>
      </c>
      <c r="B726" s="118" t="s">
        <v>215</v>
      </c>
      <c r="C726" s="103"/>
      <c r="D726" s="303">
        <f>D727+D730+D733+D739+D742</f>
        <v>438.8</v>
      </c>
    </row>
    <row r="727" spans="1:4" s="125" customFormat="1" ht="25.5">
      <c r="A727" s="108" t="s">
        <v>200</v>
      </c>
      <c r="B727" s="115" t="s">
        <v>218</v>
      </c>
      <c r="C727" s="109"/>
      <c r="D727" s="299">
        <f>D728</f>
        <v>438.8</v>
      </c>
    </row>
    <row r="728" spans="1:4" s="125" customFormat="1" ht="25.5">
      <c r="A728" s="108" t="s">
        <v>88</v>
      </c>
      <c r="B728" s="115" t="s">
        <v>218</v>
      </c>
      <c r="C728" s="109" t="s">
        <v>49</v>
      </c>
      <c r="D728" s="299">
        <f>D729</f>
        <v>438.8</v>
      </c>
    </row>
    <row r="729" spans="1:4" s="125" customFormat="1">
      <c r="A729" s="108" t="s">
        <v>51</v>
      </c>
      <c r="B729" s="115" t="s">
        <v>218</v>
      </c>
      <c r="C729" s="109" t="s">
        <v>50</v>
      </c>
      <c r="D729" s="299">
        <f>'приложение 5.5.'!G766</f>
        <v>438.8</v>
      </c>
    </row>
    <row r="730" spans="1:4" s="125" customFormat="1" ht="25.5" hidden="1">
      <c r="A730" s="13" t="s">
        <v>686</v>
      </c>
      <c r="B730" s="22" t="s">
        <v>687</v>
      </c>
      <c r="C730" s="15"/>
      <c r="D730" s="299">
        <f>D731</f>
        <v>0</v>
      </c>
    </row>
    <row r="731" spans="1:4" s="125" customFormat="1" ht="25.5" hidden="1">
      <c r="A731" s="13" t="s">
        <v>88</v>
      </c>
      <c r="B731" s="22" t="s">
        <v>687</v>
      </c>
      <c r="C731" s="15" t="s">
        <v>49</v>
      </c>
      <c r="D731" s="299">
        <f>D732</f>
        <v>0</v>
      </c>
    </row>
    <row r="732" spans="1:4" s="125" customFormat="1" hidden="1">
      <c r="A732" s="13" t="s">
        <v>51</v>
      </c>
      <c r="B732" s="22" t="s">
        <v>687</v>
      </c>
      <c r="C732" s="15" t="s">
        <v>50</v>
      </c>
      <c r="D732" s="299">
        <f>'приложение 5.5.'!G769</f>
        <v>0</v>
      </c>
    </row>
    <row r="733" spans="1:4" s="125" customFormat="1" hidden="1">
      <c r="A733" s="108" t="s">
        <v>216</v>
      </c>
      <c r="B733" s="115" t="s">
        <v>217</v>
      </c>
      <c r="C733" s="109"/>
      <c r="D733" s="299">
        <f>D734+D736</f>
        <v>0</v>
      </c>
    </row>
    <row r="734" spans="1:4" s="125" customFormat="1" ht="25.5">
      <c r="A734" s="108" t="s">
        <v>86</v>
      </c>
      <c r="B734" s="115" t="s">
        <v>217</v>
      </c>
      <c r="C734" s="109" t="s">
        <v>57</v>
      </c>
      <c r="D734" s="299">
        <f>D735</f>
        <v>-43.6</v>
      </c>
    </row>
    <row r="735" spans="1:4" s="125" customFormat="1" ht="25.5">
      <c r="A735" s="108" t="s">
        <v>111</v>
      </c>
      <c r="B735" s="115" t="s">
        <v>217</v>
      </c>
      <c r="C735" s="109" t="s">
        <v>59</v>
      </c>
      <c r="D735" s="299">
        <f>'приложение 5.5.'!G772</f>
        <v>-43.6</v>
      </c>
    </row>
    <row r="736" spans="1:4" s="125" customFormat="1" ht="25.5">
      <c r="A736" s="108" t="s">
        <v>246</v>
      </c>
      <c r="B736" s="115" t="s">
        <v>217</v>
      </c>
      <c r="C736" s="109" t="s">
        <v>49</v>
      </c>
      <c r="D736" s="299">
        <f>D737+D738</f>
        <v>43.6</v>
      </c>
    </row>
    <row r="737" spans="1:4" s="125" customFormat="1">
      <c r="A737" s="108" t="s">
        <v>51</v>
      </c>
      <c r="B737" s="115" t="s">
        <v>217</v>
      </c>
      <c r="C737" s="109" t="s">
        <v>50</v>
      </c>
      <c r="D737" s="299">
        <f>'приложение 5.5.'!G750+'приложение 5.5.'!G774</f>
        <v>43.6</v>
      </c>
    </row>
    <row r="738" spans="1:4" s="125" customFormat="1" hidden="1">
      <c r="A738" s="108" t="s">
        <v>66</v>
      </c>
      <c r="B738" s="115" t="s">
        <v>217</v>
      </c>
      <c r="C738" s="109" t="s">
        <v>64</v>
      </c>
      <c r="D738" s="299">
        <f>'приложение 5.5.'!G775</f>
        <v>0</v>
      </c>
    </row>
    <row r="739" spans="1:4" s="125" customFormat="1" ht="25.5" hidden="1">
      <c r="A739" s="13" t="s">
        <v>697</v>
      </c>
      <c r="B739" s="22" t="s">
        <v>698</v>
      </c>
      <c r="C739" s="15"/>
      <c r="D739" s="299">
        <f>D740</f>
        <v>0</v>
      </c>
    </row>
    <row r="740" spans="1:4" s="125" customFormat="1" ht="25.5" hidden="1">
      <c r="A740" s="13" t="s">
        <v>88</v>
      </c>
      <c r="B740" s="22" t="s">
        <v>698</v>
      </c>
      <c r="C740" s="15" t="s">
        <v>49</v>
      </c>
      <c r="D740" s="299">
        <f>D741</f>
        <v>0</v>
      </c>
    </row>
    <row r="741" spans="1:4" s="125" customFormat="1" hidden="1">
      <c r="A741" s="13" t="s">
        <v>51</v>
      </c>
      <c r="B741" s="22" t="s">
        <v>698</v>
      </c>
      <c r="C741" s="15" t="s">
        <v>50</v>
      </c>
      <c r="D741" s="299">
        <f>'приложение 5.5.'!G725</f>
        <v>0</v>
      </c>
    </row>
    <row r="742" spans="1:4" s="125" customFormat="1" ht="38.25" hidden="1">
      <c r="A742" s="13" t="s">
        <v>703</v>
      </c>
      <c r="B742" s="117" t="s">
        <v>704</v>
      </c>
      <c r="C742" s="146"/>
      <c r="D742" s="299">
        <f>D743</f>
        <v>0</v>
      </c>
    </row>
    <row r="743" spans="1:4" s="125" customFormat="1" ht="25.5" hidden="1">
      <c r="A743" s="116" t="s">
        <v>88</v>
      </c>
      <c r="B743" s="117" t="s">
        <v>704</v>
      </c>
      <c r="C743" s="117" t="s">
        <v>49</v>
      </c>
      <c r="D743" s="299">
        <f>D744</f>
        <v>0</v>
      </c>
    </row>
    <row r="744" spans="1:4" s="125" customFormat="1" hidden="1">
      <c r="A744" s="116" t="s">
        <v>51</v>
      </c>
      <c r="B744" s="117" t="s">
        <v>704</v>
      </c>
      <c r="C744" s="117" t="s">
        <v>50</v>
      </c>
      <c r="D744" s="299">
        <f>'приложение 5.5.'!G778</f>
        <v>0</v>
      </c>
    </row>
    <row r="745" spans="1:4" s="129" customFormat="1" ht="43.5">
      <c r="A745" s="102" t="s">
        <v>351</v>
      </c>
      <c r="B745" s="103" t="s">
        <v>352</v>
      </c>
      <c r="C745" s="103"/>
      <c r="D745" s="334">
        <f>D746+D776</f>
        <v>-890.49999999999989</v>
      </c>
    </row>
    <row r="746" spans="1:4" s="128" customFormat="1" ht="40.5">
      <c r="A746" s="106" t="s">
        <v>353</v>
      </c>
      <c r="B746" s="107" t="s">
        <v>354</v>
      </c>
      <c r="C746" s="107"/>
      <c r="D746" s="333">
        <f>D747+D754+D761+D764+D767+D770+D773</f>
        <v>-228.39999999999998</v>
      </c>
    </row>
    <row r="747" spans="1:4" s="125" customFormat="1" ht="25.5">
      <c r="A747" s="112" t="s">
        <v>200</v>
      </c>
      <c r="B747" s="109" t="s">
        <v>397</v>
      </c>
      <c r="C747" s="109"/>
      <c r="D747" s="332">
        <f>D748+D750+D752</f>
        <v>-385.6</v>
      </c>
    </row>
    <row r="748" spans="1:4" s="125" customFormat="1" ht="42" customHeight="1">
      <c r="A748" s="108" t="s">
        <v>55</v>
      </c>
      <c r="B748" s="109" t="s">
        <v>397</v>
      </c>
      <c r="C748" s="109" t="s">
        <v>56</v>
      </c>
      <c r="D748" s="332">
        <f>D749</f>
        <v>-311.10000000000002</v>
      </c>
    </row>
    <row r="749" spans="1:4" s="125" customFormat="1">
      <c r="A749" s="108" t="s">
        <v>67</v>
      </c>
      <c r="B749" s="109" t="s">
        <v>397</v>
      </c>
      <c r="C749" s="109" t="s">
        <v>68</v>
      </c>
      <c r="D749" s="332">
        <f>'приложение 5.5.'!G578</f>
        <v>-311.10000000000002</v>
      </c>
    </row>
    <row r="750" spans="1:4" s="125" customFormat="1" ht="25.5">
      <c r="A750" s="108" t="s">
        <v>86</v>
      </c>
      <c r="B750" s="109" t="s">
        <v>397</v>
      </c>
      <c r="C750" s="109" t="s">
        <v>57</v>
      </c>
      <c r="D750" s="332">
        <f>D751</f>
        <v>-62.5</v>
      </c>
    </row>
    <row r="751" spans="1:4" s="125" customFormat="1" ht="25.5">
      <c r="A751" s="108" t="s">
        <v>111</v>
      </c>
      <c r="B751" s="109" t="s">
        <v>397</v>
      </c>
      <c r="C751" s="109" t="s">
        <v>59</v>
      </c>
      <c r="D751" s="332">
        <f>'приложение 5.5.'!G580</f>
        <v>-62.5</v>
      </c>
    </row>
    <row r="752" spans="1:4" s="125" customFormat="1">
      <c r="A752" s="112" t="s">
        <v>71</v>
      </c>
      <c r="B752" s="109" t="s">
        <v>397</v>
      </c>
      <c r="C752" s="109" t="s">
        <v>72</v>
      </c>
      <c r="D752" s="332">
        <f>D753</f>
        <v>-12</v>
      </c>
    </row>
    <row r="753" spans="1:4" s="125" customFormat="1">
      <c r="A753" s="112" t="s">
        <v>73</v>
      </c>
      <c r="B753" s="109" t="s">
        <v>397</v>
      </c>
      <c r="C753" s="109" t="s">
        <v>74</v>
      </c>
      <c r="D753" s="332">
        <f>'приложение 5.5.'!G582</f>
        <v>-12</v>
      </c>
    </row>
    <row r="754" spans="1:4" s="125" customFormat="1">
      <c r="A754" s="108" t="s">
        <v>216</v>
      </c>
      <c r="B754" s="109" t="s">
        <v>561</v>
      </c>
      <c r="C754" s="109"/>
      <c r="D754" s="332">
        <f>D755+D759</f>
        <v>157.20000000000005</v>
      </c>
    </row>
    <row r="755" spans="1:4" s="125" customFormat="1" ht="25.5">
      <c r="A755" s="108" t="s">
        <v>86</v>
      </c>
      <c r="B755" s="109" t="s">
        <v>561</v>
      </c>
      <c r="C755" s="109" t="s">
        <v>57</v>
      </c>
      <c r="D755" s="332">
        <f>D756</f>
        <v>82.200000000000045</v>
      </c>
    </row>
    <row r="756" spans="1:4" s="125" customFormat="1" ht="25.5">
      <c r="A756" s="108" t="s">
        <v>111</v>
      </c>
      <c r="B756" s="109" t="s">
        <v>561</v>
      </c>
      <c r="C756" s="109" t="s">
        <v>59</v>
      </c>
      <c r="D756" s="332">
        <f>'приложение 5.5.'!G314+'приложение 5.5.'!G461+'приложение 5.5.'!G537+'приложение 5.5.'!G256</f>
        <v>82.200000000000045</v>
      </c>
    </row>
    <row r="757" spans="1:4" s="125" customFormat="1">
      <c r="A757" s="116" t="s">
        <v>71</v>
      </c>
      <c r="B757" s="117" t="s">
        <v>561</v>
      </c>
      <c r="C757" s="117" t="s">
        <v>72</v>
      </c>
      <c r="D757" s="332">
        <f>D758</f>
        <v>0</v>
      </c>
    </row>
    <row r="758" spans="1:4" s="125" customFormat="1" ht="38.25">
      <c r="A758" s="116" t="s">
        <v>333</v>
      </c>
      <c r="B758" s="117" t="s">
        <v>561</v>
      </c>
      <c r="C758" s="117" t="s">
        <v>80</v>
      </c>
      <c r="D758" s="332">
        <f>'приложение 5.5.'!H463</f>
        <v>0</v>
      </c>
    </row>
    <row r="759" spans="1:4" s="125" customFormat="1">
      <c r="A759" s="217" t="s">
        <v>71</v>
      </c>
      <c r="B759" s="146" t="s">
        <v>561</v>
      </c>
      <c r="C759" s="146" t="s">
        <v>72</v>
      </c>
      <c r="D759" s="332">
        <f>D760</f>
        <v>75</v>
      </c>
    </row>
    <row r="760" spans="1:4" s="125" customFormat="1" ht="38.25">
      <c r="A760" s="217" t="s">
        <v>333</v>
      </c>
      <c r="B760" s="146" t="s">
        <v>561</v>
      </c>
      <c r="C760" s="146" t="s">
        <v>80</v>
      </c>
      <c r="D760" s="332">
        <f>'приложение 5.5.'!G539</f>
        <v>75</v>
      </c>
    </row>
    <row r="761" spans="1:4" s="125" customFormat="1" hidden="1">
      <c r="A761" s="217" t="s">
        <v>700</v>
      </c>
      <c r="B761" s="15" t="s">
        <v>702</v>
      </c>
      <c r="C761" s="15"/>
      <c r="D761" s="332">
        <f>D762</f>
        <v>0</v>
      </c>
    </row>
    <row r="762" spans="1:4" s="125" customFormat="1" ht="25.5" hidden="1">
      <c r="A762" s="1" t="s">
        <v>86</v>
      </c>
      <c r="B762" s="15" t="s">
        <v>702</v>
      </c>
      <c r="C762" s="15" t="s">
        <v>57</v>
      </c>
      <c r="D762" s="332">
        <f>D763</f>
        <v>0</v>
      </c>
    </row>
    <row r="763" spans="1:4" s="125" customFormat="1" ht="25.5" hidden="1">
      <c r="A763" s="13" t="s">
        <v>111</v>
      </c>
      <c r="B763" s="15" t="s">
        <v>702</v>
      </c>
      <c r="C763" s="15" t="s">
        <v>59</v>
      </c>
      <c r="D763" s="332">
        <f>'приложение 5.5.'!G542</f>
        <v>0</v>
      </c>
    </row>
    <row r="764" spans="1:4" s="125" customFormat="1" ht="140.25" hidden="1">
      <c r="A764" s="108" t="s">
        <v>481</v>
      </c>
      <c r="B764" s="109" t="s">
        <v>379</v>
      </c>
      <c r="C764" s="109"/>
      <c r="D764" s="332">
        <f>D765</f>
        <v>0</v>
      </c>
    </row>
    <row r="765" spans="1:4" s="125" customFormat="1" hidden="1">
      <c r="A765" s="108" t="s">
        <v>71</v>
      </c>
      <c r="B765" s="109" t="s">
        <v>379</v>
      </c>
      <c r="C765" s="109" t="s">
        <v>72</v>
      </c>
      <c r="D765" s="332">
        <f>D766</f>
        <v>0</v>
      </c>
    </row>
    <row r="766" spans="1:4" s="125" customFormat="1" ht="38.25" hidden="1">
      <c r="A766" s="108" t="s">
        <v>333</v>
      </c>
      <c r="B766" s="109" t="s">
        <v>379</v>
      </c>
      <c r="C766" s="109" t="s">
        <v>80</v>
      </c>
      <c r="D766" s="332">
        <f>'приложение 5.5.'!G468</f>
        <v>0</v>
      </c>
    </row>
    <row r="767" spans="1:4" s="125" customFormat="1" ht="147" hidden="1" customHeight="1">
      <c r="A767" s="108" t="s">
        <v>482</v>
      </c>
      <c r="B767" s="109" t="s">
        <v>381</v>
      </c>
      <c r="C767" s="109"/>
      <c r="D767" s="332">
        <f>D768</f>
        <v>0</v>
      </c>
    </row>
    <row r="768" spans="1:4" s="125" customFormat="1" hidden="1">
      <c r="A768" s="108" t="s">
        <v>71</v>
      </c>
      <c r="B768" s="109" t="s">
        <v>381</v>
      </c>
      <c r="C768" s="109" t="s">
        <v>72</v>
      </c>
      <c r="D768" s="332">
        <f>D769</f>
        <v>0</v>
      </c>
    </row>
    <row r="769" spans="1:4" s="125" customFormat="1" ht="38.25" hidden="1">
      <c r="A769" s="108" t="s">
        <v>333</v>
      </c>
      <c r="B769" s="109" t="s">
        <v>381</v>
      </c>
      <c r="C769" s="109" t="s">
        <v>80</v>
      </c>
      <c r="D769" s="332">
        <f>'приложение 5.5.'!G473</f>
        <v>0</v>
      </c>
    </row>
    <row r="770" spans="1:4" s="125" customFormat="1" ht="102" hidden="1">
      <c r="A770" s="91" t="s">
        <v>513</v>
      </c>
      <c r="B770" s="88" t="s">
        <v>523</v>
      </c>
      <c r="C770" s="143"/>
      <c r="D770" s="332">
        <f>D771</f>
        <v>0</v>
      </c>
    </row>
    <row r="771" spans="1:4" s="125" customFormat="1" ht="25.5" hidden="1">
      <c r="A771" s="108" t="s">
        <v>86</v>
      </c>
      <c r="B771" s="88" t="s">
        <v>523</v>
      </c>
      <c r="C771" s="143" t="s">
        <v>57</v>
      </c>
      <c r="D771" s="332">
        <f>D772</f>
        <v>0</v>
      </c>
    </row>
    <row r="772" spans="1:4" s="125" customFormat="1" ht="25.5" hidden="1">
      <c r="A772" s="91" t="s">
        <v>111</v>
      </c>
      <c r="B772" s="88" t="s">
        <v>523</v>
      </c>
      <c r="C772" s="143" t="s">
        <v>59</v>
      </c>
      <c r="D772" s="332">
        <f>'приложение 5.5.'!G545+'приложение 5.5.'!G259</f>
        <v>0</v>
      </c>
    </row>
    <row r="773" spans="1:4" s="125" customFormat="1" hidden="1">
      <c r="A773" s="94" t="s">
        <v>395</v>
      </c>
      <c r="B773" s="95" t="s">
        <v>525</v>
      </c>
      <c r="C773" s="95"/>
      <c r="D773" s="332">
        <f>D774</f>
        <v>0</v>
      </c>
    </row>
    <row r="774" spans="1:4" s="125" customFormat="1" ht="25.5" hidden="1">
      <c r="A774" s="108" t="s">
        <v>86</v>
      </c>
      <c r="B774" s="95" t="s">
        <v>525</v>
      </c>
      <c r="C774" s="95" t="s">
        <v>57</v>
      </c>
      <c r="D774" s="332">
        <f>D775</f>
        <v>0</v>
      </c>
    </row>
    <row r="775" spans="1:4" s="125" customFormat="1" ht="25.5" hidden="1">
      <c r="A775" s="94" t="s">
        <v>111</v>
      </c>
      <c r="B775" s="95" t="s">
        <v>525</v>
      </c>
      <c r="C775" s="95" t="s">
        <v>59</v>
      </c>
      <c r="D775" s="332">
        <f>'приложение 5.5.'!G548</f>
        <v>0</v>
      </c>
    </row>
    <row r="776" spans="1:4" s="128" customFormat="1" ht="27">
      <c r="A776" s="137" t="s">
        <v>398</v>
      </c>
      <c r="B776" s="107" t="s">
        <v>399</v>
      </c>
      <c r="C776" s="107"/>
      <c r="D776" s="333">
        <f>D777+D780</f>
        <v>-662.09999999999991</v>
      </c>
    </row>
    <row r="777" spans="1:4" s="125" customFormat="1">
      <c r="A777" s="108" t="s">
        <v>216</v>
      </c>
      <c r="B777" s="109" t="s">
        <v>567</v>
      </c>
      <c r="C777" s="109"/>
      <c r="D777" s="332">
        <f>D778</f>
        <v>0</v>
      </c>
    </row>
    <row r="778" spans="1:4" s="125" customFormat="1" ht="25.5">
      <c r="A778" s="108" t="s">
        <v>86</v>
      </c>
      <c r="B778" s="109" t="s">
        <v>567</v>
      </c>
      <c r="C778" s="109" t="s">
        <v>57</v>
      </c>
      <c r="D778" s="332">
        <f>D779</f>
        <v>0</v>
      </c>
    </row>
    <row r="779" spans="1:4" s="125" customFormat="1" ht="25.5">
      <c r="A779" s="108" t="s">
        <v>111</v>
      </c>
      <c r="B779" s="109" t="s">
        <v>567</v>
      </c>
      <c r="C779" s="109" t="s">
        <v>59</v>
      </c>
      <c r="D779" s="332">
        <f>'приложение 5.5.'!G586</f>
        <v>0</v>
      </c>
    </row>
    <row r="780" spans="1:4" s="125" customFormat="1" ht="138" customHeight="1">
      <c r="A780" s="94" t="s">
        <v>487</v>
      </c>
      <c r="B780" s="95" t="s">
        <v>526</v>
      </c>
      <c r="C780" s="95"/>
      <c r="D780" s="332">
        <f>D781</f>
        <v>-662.09999999999991</v>
      </c>
    </row>
    <row r="781" spans="1:4" s="125" customFormat="1">
      <c r="A781" s="94" t="s">
        <v>71</v>
      </c>
      <c r="B781" s="95" t="s">
        <v>526</v>
      </c>
      <c r="C781" s="95" t="s">
        <v>72</v>
      </c>
      <c r="D781" s="332">
        <f>D782</f>
        <v>-662.09999999999991</v>
      </c>
    </row>
    <row r="782" spans="1:4" s="125" customFormat="1" ht="38.25">
      <c r="A782" s="94" t="s">
        <v>333</v>
      </c>
      <c r="B782" s="95" t="s">
        <v>526</v>
      </c>
      <c r="C782" s="95" t="s">
        <v>80</v>
      </c>
      <c r="D782" s="332">
        <f>'приложение 5.5.'!G495</f>
        <v>-662.09999999999991</v>
      </c>
    </row>
    <row r="783" spans="1:4" s="129" customFormat="1" ht="43.5">
      <c r="A783" s="102" t="s">
        <v>386</v>
      </c>
      <c r="B783" s="103" t="s">
        <v>387</v>
      </c>
      <c r="C783" s="103"/>
      <c r="D783" s="303">
        <f>D789+D795+D798+D784+D792</f>
        <v>-1808.3999999999999</v>
      </c>
    </row>
    <row r="784" spans="1:4" s="129" customFormat="1" ht="15">
      <c r="A784" s="108" t="s">
        <v>216</v>
      </c>
      <c r="B784" s="15" t="s">
        <v>537</v>
      </c>
      <c r="C784" s="95"/>
      <c r="D784" s="299">
        <f>D785+D787</f>
        <v>-1808.3999999999999</v>
      </c>
    </row>
    <row r="785" spans="1:4" s="129" customFormat="1" ht="26.25" hidden="1">
      <c r="A785" s="116" t="s">
        <v>86</v>
      </c>
      <c r="B785" s="15" t="s">
        <v>537</v>
      </c>
      <c r="C785" s="117" t="s">
        <v>57</v>
      </c>
      <c r="D785" s="299">
        <f>D786</f>
        <v>0</v>
      </c>
    </row>
    <row r="786" spans="1:4" s="129" customFormat="1" ht="26.25" hidden="1">
      <c r="A786" s="116" t="s">
        <v>111</v>
      </c>
      <c r="B786" s="15" t="s">
        <v>537</v>
      </c>
      <c r="C786" s="117" t="s">
        <v>59</v>
      </c>
      <c r="D786" s="299">
        <f>'приложение 5.5.'!G499</f>
        <v>0</v>
      </c>
    </row>
    <row r="787" spans="1:4" s="129" customFormat="1" ht="26.25">
      <c r="A787" s="94" t="s">
        <v>343</v>
      </c>
      <c r="B787" s="15" t="s">
        <v>537</v>
      </c>
      <c r="C787" s="95" t="s">
        <v>77</v>
      </c>
      <c r="D787" s="299">
        <f>D788</f>
        <v>-1808.3999999999999</v>
      </c>
    </row>
    <row r="788" spans="1:4" s="129" customFormat="1" ht="15">
      <c r="A788" s="94" t="s">
        <v>35</v>
      </c>
      <c r="B788" s="15" t="s">
        <v>537</v>
      </c>
      <c r="C788" s="95" t="s">
        <v>78</v>
      </c>
      <c r="D788" s="299">
        <f>'приложение 5.5.'!G501</f>
        <v>-1808.3999999999999</v>
      </c>
    </row>
    <row r="789" spans="1:4" s="125" customFormat="1" ht="66.75" hidden="1" customHeight="1">
      <c r="A789" s="108" t="s">
        <v>486</v>
      </c>
      <c r="B789" s="109" t="s">
        <v>388</v>
      </c>
      <c r="C789" s="109"/>
      <c r="D789" s="299">
        <f>D790</f>
        <v>0</v>
      </c>
    </row>
    <row r="790" spans="1:4" s="125" customFormat="1" ht="25.5" hidden="1">
      <c r="A790" s="108" t="s">
        <v>343</v>
      </c>
      <c r="B790" s="109" t="s">
        <v>388</v>
      </c>
      <c r="C790" s="109" t="s">
        <v>77</v>
      </c>
      <c r="D790" s="299">
        <f>D791</f>
        <v>0</v>
      </c>
    </row>
    <row r="791" spans="1:4" s="125" customFormat="1" hidden="1">
      <c r="A791" s="108" t="s">
        <v>35</v>
      </c>
      <c r="B791" s="109" t="s">
        <v>388</v>
      </c>
      <c r="C791" s="109" t="s">
        <v>78</v>
      </c>
      <c r="D791" s="299">
        <f>'приложение 5.5.'!G504</f>
        <v>0</v>
      </c>
    </row>
    <row r="792" spans="1:4" s="125" customFormat="1" ht="76.5" hidden="1">
      <c r="A792" s="217" t="s">
        <v>621</v>
      </c>
      <c r="B792" s="146" t="s">
        <v>620</v>
      </c>
      <c r="C792" s="146"/>
      <c r="D792" s="299">
        <f>D793</f>
        <v>0</v>
      </c>
    </row>
    <row r="793" spans="1:4" s="125" customFormat="1" ht="25.5" hidden="1">
      <c r="A793" s="217" t="s">
        <v>343</v>
      </c>
      <c r="B793" s="146" t="s">
        <v>620</v>
      </c>
      <c r="C793" s="146" t="s">
        <v>77</v>
      </c>
      <c r="D793" s="299">
        <f>D794</f>
        <v>0</v>
      </c>
    </row>
    <row r="794" spans="1:4" s="125" customFormat="1" hidden="1">
      <c r="A794" s="217" t="s">
        <v>35</v>
      </c>
      <c r="B794" s="146" t="s">
        <v>620</v>
      </c>
      <c r="C794" s="146" t="s">
        <v>78</v>
      </c>
      <c r="D794" s="299">
        <f>'приложение 5.5.'!G507</f>
        <v>0</v>
      </c>
    </row>
    <row r="795" spans="1:4" s="125" customFormat="1" ht="140.25" hidden="1">
      <c r="A795" s="212" t="s">
        <v>628</v>
      </c>
      <c r="B795" s="109" t="s">
        <v>389</v>
      </c>
      <c r="C795" s="109"/>
      <c r="D795" s="299">
        <f>D796</f>
        <v>0</v>
      </c>
    </row>
    <row r="796" spans="1:4" s="125" customFormat="1" ht="25.5" hidden="1">
      <c r="A796" s="108" t="s">
        <v>343</v>
      </c>
      <c r="B796" s="109" t="s">
        <v>389</v>
      </c>
      <c r="C796" s="109" t="s">
        <v>77</v>
      </c>
      <c r="D796" s="299">
        <f>D797</f>
        <v>0</v>
      </c>
    </row>
    <row r="797" spans="1:4" s="125" customFormat="1" hidden="1">
      <c r="A797" s="108" t="s">
        <v>35</v>
      </c>
      <c r="B797" s="109" t="s">
        <v>389</v>
      </c>
      <c r="C797" s="109" t="s">
        <v>78</v>
      </c>
      <c r="D797" s="299">
        <f>'приложение 5.5.'!G510</f>
        <v>0</v>
      </c>
    </row>
    <row r="798" spans="1:4" s="125" customFormat="1" ht="140.25" hidden="1">
      <c r="A798" s="108" t="s">
        <v>627</v>
      </c>
      <c r="B798" s="109" t="s">
        <v>390</v>
      </c>
      <c r="C798" s="109"/>
      <c r="D798" s="299">
        <f>D799</f>
        <v>0</v>
      </c>
    </row>
    <row r="799" spans="1:4" s="125" customFormat="1" ht="25.5" hidden="1">
      <c r="A799" s="108" t="s">
        <v>343</v>
      </c>
      <c r="B799" s="109" t="s">
        <v>390</v>
      </c>
      <c r="C799" s="109" t="s">
        <v>77</v>
      </c>
      <c r="D799" s="299">
        <f>D800</f>
        <v>0</v>
      </c>
    </row>
    <row r="800" spans="1:4" s="125" customFormat="1" hidden="1">
      <c r="A800" s="108" t="s">
        <v>35</v>
      </c>
      <c r="B800" s="109" t="s">
        <v>390</v>
      </c>
      <c r="C800" s="109" t="s">
        <v>78</v>
      </c>
      <c r="D800" s="299">
        <f>'приложение 5.5.'!G513</f>
        <v>0</v>
      </c>
    </row>
    <row r="801" spans="1:4" s="123" customFormat="1" ht="16.5" customHeight="1">
      <c r="A801" s="138" t="s">
        <v>521</v>
      </c>
      <c r="B801" s="138"/>
      <c r="C801" s="138"/>
      <c r="D801" s="304">
        <f>D9+D22+D151+D264+D282+D286+D341+D361+D407+D423+D430+D467+D482+D527+D547+D673+D726+D745+D783</f>
        <v>445200.1</v>
      </c>
    </row>
    <row r="802" spans="1:4">
      <c r="D802" s="305"/>
    </row>
    <row r="803" spans="1:4">
      <c r="D803" s="305"/>
    </row>
    <row r="804" spans="1:4">
      <c r="D804" s="305"/>
    </row>
    <row r="805" spans="1:4">
      <c r="D805" s="305"/>
    </row>
  </sheetData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workbookViewId="0">
      <selection activeCell="E61" sqref="E61:I63"/>
    </sheetView>
  </sheetViews>
  <sheetFormatPr defaultColWidth="9.140625" defaultRowHeight="15"/>
  <cols>
    <col min="1" max="1" width="4.140625" style="62" customWidth="1"/>
    <col min="2" max="2" width="46.5703125" style="31" customWidth="1"/>
    <col min="3" max="3" width="4.85546875" style="31" customWidth="1"/>
    <col min="4" max="4" width="4.28515625" style="31" customWidth="1"/>
    <col min="5" max="5" width="15.140625" style="60" customWidth="1"/>
    <col min="6" max="7" width="16.140625" style="31" customWidth="1"/>
    <col min="8" max="8" width="16.5703125" style="31" customWidth="1"/>
    <col min="9" max="9" width="16.140625" style="31" customWidth="1"/>
    <col min="10" max="12" width="9.28515625" style="31" bestFit="1" customWidth="1"/>
    <col min="13" max="13" width="13.28515625" style="32" customWidth="1"/>
    <col min="14" max="16" width="9.140625" style="31"/>
    <col min="17" max="17" width="9.28515625" style="31" bestFit="1" customWidth="1"/>
    <col min="18" max="256" width="9.140625" style="31"/>
    <col min="257" max="257" width="4.140625" style="31" customWidth="1"/>
    <col min="258" max="258" width="46.5703125" style="31" customWidth="1"/>
    <col min="259" max="259" width="4.85546875" style="31" customWidth="1"/>
    <col min="260" max="260" width="4.28515625" style="31" customWidth="1"/>
    <col min="261" max="261" width="11.5703125" style="31" customWidth="1"/>
    <col min="262" max="262" width="12" style="31" customWidth="1"/>
    <col min="263" max="263" width="11.7109375" style="31" customWidth="1"/>
    <col min="264" max="264" width="11.140625" style="31" customWidth="1"/>
    <col min="265" max="265" width="12.85546875" style="31" customWidth="1"/>
    <col min="266" max="268" width="9.28515625" style="31" bestFit="1" customWidth="1"/>
    <col min="269" max="269" width="13.28515625" style="31" customWidth="1"/>
    <col min="270" max="272" width="9.140625" style="31"/>
    <col min="273" max="273" width="9.28515625" style="31" bestFit="1" customWidth="1"/>
    <col min="274" max="512" width="9.140625" style="31"/>
    <col min="513" max="513" width="4.140625" style="31" customWidth="1"/>
    <col min="514" max="514" width="46.5703125" style="31" customWidth="1"/>
    <col min="515" max="515" width="4.85546875" style="31" customWidth="1"/>
    <col min="516" max="516" width="4.28515625" style="31" customWidth="1"/>
    <col min="517" max="517" width="11.5703125" style="31" customWidth="1"/>
    <col min="518" max="518" width="12" style="31" customWidth="1"/>
    <col min="519" max="519" width="11.7109375" style="31" customWidth="1"/>
    <col min="520" max="520" width="11.140625" style="31" customWidth="1"/>
    <col min="521" max="521" width="12.85546875" style="31" customWidth="1"/>
    <col min="522" max="524" width="9.28515625" style="31" bestFit="1" customWidth="1"/>
    <col min="525" max="525" width="13.28515625" style="31" customWidth="1"/>
    <col min="526" max="528" width="9.140625" style="31"/>
    <col min="529" max="529" width="9.28515625" style="31" bestFit="1" customWidth="1"/>
    <col min="530" max="768" width="9.140625" style="31"/>
    <col min="769" max="769" width="4.140625" style="31" customWidth="1"/>
    <col min="770" max="770" width="46.5703125" style="31" customWidth="1"/>
    <col min="771" max="771" width="4.85546875" style="31" customWidth="1"/>
    <col min="772" max="772" width="4.28515625" style="31" customWidth="1"/>
    <col min="773" max="773" width="11.5703125" style="31" customWidth="1"/>
    <col min="774" max="774" width="12" style="31" customWidth="1"/>
    <col min="775" max="775" width="11.7109375" style="31" customWidth="1"/>
    <col min="776" max="776" width="11.140625" style="31" customWidth="1"/>
    <col min="777" max="777" width="12.85546875" style="31" customWidth="1"/>
    <col min="778" max="780" width="9.28515625" style="31" bestFit="1" customWidth="1"/>
    <col min="781" max="781" width="13.28515625" style="31" customWidth="1"/>
    <col min="782" max="784" width="9.140625" style="31"/>
    <col min="785" max="785" width="9.28515625" style="31" bestFit="1" customWidth="1"/>
    <col min="786" max="1024" width="9.140625" style="31"/>
    <col min="1025" max="1025" width="4.140625" style="31" customWidth="1"/>
    <col min="1026" max="1026" width="46.5703125" style="31" customWidth="1"/>
    <col min="1027" max="1027" width="4.85546875" style="31" customWidth="1"/>
    <col min="1028" max="1028" width="4.28515625" style="31" customWidth="1"/>
    <col min="1029" max="1029" width="11.5703125" style="31" customWidth="1"/>
    <col min="1030" max="1030" width="12" style="31" customWidth="1"/>
    <col min="1031" max="1031" width="11.7109375" style="31" customWidth="1"/>
    <col min="1032" max="1032" width="11.140625" style="31" customWidth="1"/>
    <col min="1033" max="1033" width="12.85546875" style="31" customWidth="1"/>
    <col min="1034" max="1036" width="9.28515625" style="31" bestFit="1" customWidth="1"/>
    <col min="1037" max="1037" width="13.28515625" style="31" customWidth="1"/>
    <col min="1038" max="1040" width="9.140625" style="31"/>
    <col min="1041" max="1041" width="9.28515625" style="31" bestFit="1" customWidth="1"/>
    <col min="1042" max="1280" width="9.140625" style="31"/>
    <col min="1281" max="1281" width="4.140625" style="31" customWidth="1"/>
    <col min="1282" max="1282" width="46.5703125" style="31" customWidth="1"/>
    <col min="1283" max="1283" width="4.85546875" style="31" customWidth="1"/>
    <col min="1284" max="1284" width="4.28515625" style="31" customWidth="1"/>
    <col min="1285" max="1285" width="11.5703125" style="31" customWidth="1"/>
    <col min="1286" max="1286" width="12" style="31" customWidth="1"/>
    <col min="1287" max="1287" width="11.7109375" style="31" customWidth="1"/>
    <col min="1288" max="1288" width="11.140625" style="31" customWidth="1"/>
    <col min="1289" max="1289" width="12.85546875" style="31" customWidth="1"/>
    <col min="1290" max="1292" width="9.28515625" style="31" bestFit="1" customWidth="1"/>
    <col min="1293" max="1293" width="13.28515625" style="31" customWidth="1"/>
    <col min="1294" max="1296" width="9.140625" style="31"/>
    <col min="1297" max="1297" width="9.28515625" style="31" bestFit="1" customWidth="1"/>
    <col min="1298" max="1536" width="9.140625" style="31"/>
    <col min="1537" max="1537" width="4.140625" style="31" customWidth="1"/>
    <col min="1538" max="1538" width="46.5703125" style="31" customWidth="1"/>
    <col min="1539" max="1539" width="4.85546875" style="31" customWidth="1"/>
    <col min="1540" max="1540" width="4.28515625" style="31" customWidth="1"/>
    <col min="1541" max="1541" width="11.5703125" style="31" customWidth="1"/>
    <col min="1542" max="1542" width="12" style="31" customWidth="1"/>
    <col min="1543" max="1543" width="11.7109375" style="31" customWidth="1"/>
    <col min="1544" max="1544" width="11.140625" style="31" customWidth="1"/>
    <col min="1545" max="1545" width="12.85546875" style="31" customWidth="1"/>
    <col min="1546" max="1548" width="9.28515625" style="31" bestFit="1" customWidth="1"/>
    <col min="1549" max="1549" width="13.28515625" style="31" customWidth="1"/>
    <col min="1550" max="1552" width="9.140625" style="31"/>
    <col min="1553" max="1553" width="9.28515625" style="31" bestFit="1" customWidth="1"/>
    <col min="1554" max="1792" width="9.140625" style="31"/>
    <col min="1793" max="1793" width="4.140625" style="31" customWidth="1"/>
    <col min="1794" max="1794" width="46.5703125" style="31" customWidth="1"/>
    <col min="1795" max="1795" width="4.85546875" style="31" customWidth="1"/>
    <col min="1796" max="1796" width="4.28515625" style="31" customWidth="1"/>
    <col min="1797" max="1797" width="11.5703125" style="31" customWidth="1"/>
    <col min="1798" max="1798" width="12" style="31" customWidth="1"/>
    <col min="1799" max="1799" width="11.7109375" style="31" customWidth="1"/>
    <col min="1800" max="1800" width="11.140625" style="31" customWidth="1"/>
    <col min="1801" max="1801" width="12.85546875" style="31" customWidth="1"/>
    <col min="1802" max="1804" width="9.28515625" style="31" bestFit="1" customWidth="1"/>
    <col min="1805" max="1805" width="13.28515625" style="31" customWidth="1"/>
    <col min="1806" max="1808" width="9.140625" style="31"/>
    <col min="1809" max="1809" width="9.28515625" style="31" bestFit="1" customWidth="1"/>
    <col min="1810" max="2048" width="9.140625" style="31"/>
    <col min="2049" max="2049" width="4.140625" style="31" customWidth="1"/>
    <col min="2050" max="2050" width="46.5703125" style="31" customWidth="1"/>
    <col min="2051" max="2051" width="4.85546875" style="31" customWidth="1"/>
    <col min="2052" max="2052" width="4.28515625" style="31" customWidth="1"/>
    <col min="2053" max="2053" width="11.5703125" style="31" customWidth="1"/>
    <col min="2054" max="2054" width="12" style="31" customWidth="1"/>
    <col min="2055" max="2055" width="11.7109375" style="31" customWidth="1"/>
    <col min="2056" max="2056" width="11.140625" style="31" customWidth="1"/>
    <col min="2057" max="2057" width="12.85546875" style="31" customWidth="1"/>
    <col min="2058" max="2060" width="9.28515625" style="31" bestFit="1" customWidth="1"/>
    <col min="2061" max="2061" width="13.28515625" style="31" customWidth="1"/>
    <col min="2062" max="2064" width="9.140625" style="31"/>
    <col min="2065" max="2065" width="9.28515625" style="31" bestFit="1" customWidth="1"/>
    <col min="2066" max="2304" width="9.140625" style="31"/>
    <col min="2305" max="2305" width="4.140625" style="31" customWidth="1"/>
    <col min="2306" max="2306" width="46.5703125" style="31" customWidth="1"/>
    <col min="2307" max="2307" width="4.85546875" style="31" customWidth="1"/>
    <col min="2308" max="2308" width="4.28515625" style="31" customWidth="1"/>
    <col min="2309" max="2309" width="11.5703125" style="31" customWidth="1"/>
    <col min="2310" max="2310" width="12" style="31" customWidth="1"/>
    <col min="2311" max="2311" width="11.7109375" style="31" customWidth="1"/>
    <col min="2312" max="2312" width="11.140625" style="31" customWidth="1"/>
    <col min="2313" max="2313" width="12.85546875" style="31" customWidth="1"/>
    <col min="2314" max="2316" width="9.28515625" style="31" bestFit="1" customWidth="1"/>
    <col min="2317" max="2317" width="13.28515625" style="31" customWidth="1"/>
    <col min="2318" max="2320" width="9.140625" style="31"/>
    <col min="2321" max="2321" width="9.28515625" style="31" bestFit="1" customWidth="1"/>
    <col min="2322" max="2560" width="9.140625" style="31"/>
    <col min="2561" max="2561" width="4.140625" style="31" customWidth="1"/>
    <col min="2562" max="2562" width="46.5703125" style="31" customWidth="1"/>
    <col min="2563" max="2563" width="4.85546875" style="31" customWidth="1"/>
    <col min="2564" max="2564" width="4.28515625" style="31" customWidth="1"/>
    <col min="2565" max="2565" width="11.5703125" style="31" customWidth="1"/>
    <col min="2566" max="2566" width="12" style="31" customWidth="1"/>
    <col min="2567" max="2567" width="11.7109375" style="31" customWidth="1"/>
    <col min="2568" max="2568" width="11.140625" style="31" customWidth="1"/>
    <col min="2569" max="2569" width="12.85546875" style="31" customWidth="1"/>
    <col min="2570" max="2572" width="9.28515625" style="31" bestFit="1" customWidth="1"/>
    <col min="2573" max="2573" width="13.28515625" style="31" customWidth="1"/>
    <col min="2574" max="2576" width="9.140625" style="31"/>
    <col min="2577" max="2577" width="9.28515625" style="31" bestFit="1" customWidth="1"/>
    <col min="2578" max="2816" width="9.140625" style="31"/>
    <col min="2817" max="2817" width="4.140625" style="31" customWidth="1"/>
    <col min="2818" max="2818" width="46.5703125" style="31" customWidth="1"/>
    <col min="2819" max="2819" width="4.85546875" style="31" customWidth="1"/>
    <col min="2820" max="2820" width="4.28515625" style="31" customWidth="1"/>
    <col min="2821" max="2821" width="11.5703125" style="31" customWidth="1"/>
    <col min="2822" max="2822" width="12" style="31" customWidth="1"/>
    <col min="2823" max="2823" width="11.7109375" style="31" customWidth="1"/>
    <col min="2824" max="2824" width="11.140625" style="31" customWidth="1"/>
    <col min="2825" max="2825" width="12.85546875" style="31" customWidth="1"/>
    <col min="2826" max="2828" width="9.28515625" style="31" bestFit="1" customWidth="1"/>
    <col min="2829" max="2829" width="13.28515625" style="31" customWidth="1"/>
    <col min="2830" max="2832" width="9.140625" style="31"/>
    <col min="2833" max="2833" width="9.28515625" style="31" bestFit="1" customWidth="1"/>
    <col min="2834" max="3072" width="9.140625" style="31"/>
    <col min="3073" max="3073" width="4.140625" style="31" customWidth="1"/>
    <col min="3074" max="3074" width="46.5703125" style="31" customWidth="1"/>
    <col min="3075" max="3075" width="4.85546875" style="31" customWidth="1"/>
    <col min="3076" max="3076" width="4.28515625" style="31" customWidth="1"/>
    <col min="3077" max="3077" width="11.5703125" style="31" customWidth="1"/>
    <col min="3078" max="3078" width="12" style="31" customWidth="1"/>
    <col min="3079" max="3079" width="11.7109375" style="31" customWidth="1"/>
    <col min="3080" max="3080" width="11.140625" style="31" customWidth="1"/>
    <col min="3081" max="3081" width="12.85546875" style="31" customWidth="1"/>
    <col min="3082" max="3084" width="9.28515625" style="31" bestFit="1" customWidth="1"/>
    <col min="3085" max="3085" width="13.28515625" style="31" customWidth="1"/>
    <col min="3086" max="3088" width="9.140625" style="31"/>
    <col min="3089" max="3089" width="9.28515625" style="31" bestFit="1" customWidth="1"/>
    <col min="3090" max="3328" width="9.140625" style="31"/>
    <col min="3329" max="3329" width="4.140625" style="31" customWidth="1"/>
    <col min="3330" max="3330" width="46.5703125" style="31" customWidth="1"/>
    <col min="3331" max="3331" width="4.85546875" style="31" customWidth="1"/>
    <col min="3332" max="3332" width="4.28515625" style="31" customWidth="1"/>
    <col min="3333" max="3333" width="11.5703125" style="31" customWidth="1"/>
    <col min="3334" max="3334" width="12" style="31" customWidth="1"/>
    <col min="3335" max="3335" width="11.7109375" style="31" customWidth="1"/>
    <col min="3336" max="3336" width="11.140625" style="31" customWidth="1"/>
    <col min="3337" max="3337" width="12.85546875" style="31" customWidth="1"/>
    <col min="3338" max="3340" width="9.28515625" style="31" bestFit="1" customWidth="1"/>
    <col min="3341" max="3341" width="13.28515625" style="31" customWidth="1"/>
    <col min="3342" max="3344" width="9.140625" style="31"/>
    <col min="3345" max="3345" width="9.28515625" style="31" bestFit="1" customWidth="1"/>
    <col min="3346" max="3584" width="9.140625" style="31"/>
    <col min="3585" max="3585" width="4.140625" style="31" customWidth="1"/>
    <col min="3586" max="3586" width="46.5703125" style="31" customWidth="1"/>
    <col min="3587" max="3587" width="4.85546875" style="31" customWidth="1"/>
    <col min="3588" max="3588" width="4.28515625" style="31" customWidth="1"/>
    <col min="3589" max="3589" width="11.5703125" style="31" customWidth="1"/>
    <col min="3590" max="3590" width="12" style="31" customWidth="1"/>
    <col min="3591" max="3591" width="11.7109375" style="31" customWidth="1"/>
    <col min="3592" max="3592" width="11.140625" style="31" customWidth="1"/>
    <col min="3593" max="3593" width="12.85546875" style="31" customWidth="1"/>
    <col min="3594" max="3596" width="9.28515625" style="31" bestFit="1" customWidth="1"/>
    <col min="3597" max="3597" width="13.28515625" style="31" customWidth="1"/>
    <col min="3598" max="3600" width="9.140625" style="31"/>
    <col min="3601" max="3601" width="9.28515625" style="31" bestFit="1" customWidth="1"/>
    <col min="3602" max="3840" width="9.140625" style="31"/>
    <col min="3841" max="3841" width="4.140625" style="31" customWidth="1"/>
    <col min="3842" max="3842" width="46.5703125" style="31" customWidth="1"/>
    <col min="3843" max="3843" width="4.85546875" style="31" customWidth="1"/>
    <col min="3844" max="3844" width="4.28515625" style="31" customWidth="1"/>
    <col min="3845" max="3845" width="11.5703125" style="31" customWidth="1"/>
    <col min="3846" max="3846" width="12" style="31" customWidth="1"/>
    <col min="3847" max="3847" width="11.7109375" style="31" customWidth="1"/>
    <col min="3848" max="3848" width="11.140625" style="31" customWidth="1"/>
    <col min="3849" max="3849" width="12.85546875" style="31" customWidth="1"/>
    <col min="3850" max="3852" width="9.28515625" style="31" bestFit="1" customWidth="1"/>
    <col min="3853" max="3853" width="13.28515625" style="31" customWidth="1"/>
    <col min="3854" max="3856" width="9.140625" style="31"/>
    <col min="3857" max="3857" width="9.28515625" style="31" bestFit="1" customWidth="1"/>
    <col min="3858" max="4096" width="9.140625" style="31"/>
    <col min="4097" max="4097" width="4.140625" style="31" customWidth="1"/>
    <col min="4098" max="4098" width="46.5703125" style="31" customWidth="1"/>
    <col min="4099" max="4099" width="4.85546875" style="31" customWidth="1"/>
    <col min="4100" max="4100" width="4.28515625" style="31" customWidth="1"/>
    <col min="4101" max="4101" width="11.5703125" style="31" customWidth="1"/>
    <col min="4102" max="4102" width="12" style="31" customWidth="1"/>
    <col min="4103" max="4103" width="11.7109375" style="31" customWidth="1"/>
    <col min="4104" max="4104" width="11.140625" style="31" customWidth="1"/>
    <col min="4105" max="4105" width="12.85546875" style="31" customWidth="1"/>
    <col min="4106" max="4108" width="9.28515625" style="31" bestFit="1" customWidth="1"/>
    <col min="4109" max="4109" width="13.28515625" style="31" customWidth="1"/>
    <col min="4110" max="4112" width="9.140625" style="31"/>
    <col min="4113" max="4113" width="9.28515625" style="31" bestFit="1" customWidth="1"/>
    <col min="4114" max="4352" width="9.140625" style="31"/>
    <col min="4353" max="4353" width="4.140625" style="31" customWidth="1"/>
    <col min="4354" max="4354" width="46.5703125" style="31" customWidth="1"/>
    <col min="4355" max="4355" width="4.85546875" style="31" customWidth="1"/>
    <col min="4356" max="4356" width="4.28515625" style="31" customWidth="1"/>
    <col min="4357" max="4357" width="11.5703125" style="31" customWidth="1"/>
    <col min="4358" max="4358" width="12" style="31" customWidth="1"/>
    <col min="4359" max="4359" width="11.7109375" style="31" customWidth="1"/>
    <col min="4360" max="4360" width="11.140625" style="31" customWidth="1"/>
    <col min="4361" max="4361" width="12.85546875" style="31" customWidth="1"/>
    <col min="4362" max="4364" width="9.28515625" style="31" bestFit="1" customWidth="1"/>
    <col min="4365" max="4365" width="13.28515625" style="31" customWidth="1"/>
    <col min="4366" max="4368" width="9.140625" style="31"/>
    <col min="4369" max="4369" width="9.28515625" style="31" bestFit="1" customWidth="1"/>
    <col min="4370" max="4608" width="9.140625" style="31"/>
    <col min="4609" max="4609" width="4.140625" style="31" customWidth="1"/>
    <col min="4610" max="4610" width="46.5703125" style="31" customWidth="1"/>
    <col min="4611" max="4611" width="4.85546875" style="31" customWidth="1"/>
    <col min="4612" max="4612" width="4.28515625" style="31" customWidth="1"/>
    <col min="4613" max="4613" width="11.5703125" style="31" customWidth="1"/>
    <col min="4614" max="4614" width="12" style="31" customWidth="1"/>
    <col min="4615" max="4615" width="11.7109375" style="31" customWidth="1"/>
    <col min="4616" max="4616" width="11.140625" style="31" customWidth="1"/>
    <col min="4617" max="4617" width="12.85546875" style="31" customWidth="1"/>
    <col min="4618" max="4620" width="9.28515625" style="31" bestFit="1" customWidth="1"/>
    <col min="4621" max="4621" width="13.28515625" style="31" customWidth="1"/>
    <col min="4622" max="4624" width="9.140625" style="31"/>
    <col min="4625" max="4625" width="9.28515625" style="31" bestFit="1" customWidth="1"/>
    <col min="4626" max="4864" width="9.140625" style="31"/>
    <col min="4865" max="4865" width="4.140625" style="31" customWidth="1"/>
    <col min="4866" max="4866" width="46.5703125" style="31" customWidth="1"/>
    <col min="4867" max="4867" width="4.85546875" style="31" customWidth="1"/>
    <col min="4868" max="4868" width="4.28515625" style="31" customWidth="1"/>
    <col min="4869" max="4869" width="11.5703125" style="31" customWidth="1"/>
    <col min="4870" max="4870" width="12" style="31" customWidth="1"/>
    <col min="4871" max="4871" width="11.7109375" style="31" customWidth="1"/>
    <col min="4872" max="4872" width="11.140625" style="31" customWidth="1"/>
    <col min="4873" max="4873" width="12.85546875" style="31" customWidth="1"/>
    <col min="4874" max="4876" width="9.28515625" style="31" bestFit="1" customWidth="1"/>
    <col min="4877" max="4877" width="13.28515625" style="31" customWidth="1"/>
    <col min="4878" max="4880" width="9.140625" style="31"/>
    <col min="4881" max="4881" width="9.28515625" style="31" bestFit="1" customWidth="1"/>
    <col min="4882" max="5120" width="9.140625" style="31"/>
    <col min="5121" max="5121" width="4.140625" style="31" customWidth="1"/>
    <col min="5122" max="5122" width="46.5703125" style="31" customWidth="1"/>
    <col min="5123" max="5123" width="4.85546875" style="31" customWidth="1"/>
    <col min="5124" max="5124" width="4.28515625" style="31" customWidth="1"/>
    <col min="5125" max="5125" width="11.5703125" style="31" customWidth="1"/>
    <col min="5126" max="5126" width="12" style="31" customWidth="1"/>
    <col min="5127" max="5127" width="11.7109375" style="31" customWidth="1"/>
    <col min="5128" max="5128" width="11.140625" style="31" customWidth="1"/>
    <col min="5129" max="5129" width="12.85546875" style="31" customWidth="1"/>
    <col min="5130" max="5132" width="9.28515625" style="31" bestFit="1" customWidth="1"/>
    <col min="5133" max="5133" width="13.28515625" style="31" customWidth="1"/>
    <col min="5134" max="5136" width="9.140625" style="31"/>
    <col min="5137" max="5137" width="9.28515625" style="31" bestFit="1" customWidth="1"/>
    <col min="5138" max="5376" width="9.140625" style="31"/>
    <col min="5377" max="5377" width="4.140625" style="31" customWidth="1"/>
    <col min="5378" max="5378" width="46.5703125" style="31" customWidth="1"/>
    <col min="5379" max="5379" width="4.85546875" style="31" customWidth="1"/>
    <col min="5380" max="5380" width="4.28515625" style="31" customWidth="1"/>
    <col min="5381" max="5381" width="11.5703125" style="31" customWidth="1"/>
    <col min="5382" max="5382" width="12" style="31" customWidth="1"/>
    <col min="5383" max="5383" width="11.7109375" style="31" customWidth="1"/>
    <col min="5384" max="5384" width="11.140625" style="31" customWidth="1"/>
    <col min="5385" max="5385" width="12.85546875" style="31" customWidth="1"/>
    <col min="5386" max="5388" width="9.28515625" style="31" bestFit="1" customWidth="1"/>
    <col min="5389" max="5389" width="13.28515625" style="31" customWidth="1"/>
    <col min="5390" max="5392" width="9.140625" style="31"/>
    <col min="5393" max="5393" width="9.28515625" style="31" bestFit="1" customWidth="1"/>
    <col min="5394" max="5632" width="9.140625" style="31"/>
    <col min="5633" max="5633" width="4.140625" style="31" customWidth="1"/>
    <col min="5634" max="5634" width="46.5703125" style="31" customWidth="1"/>
    <col min="5635" max="5635" width="4.85546875" style="31" customWidth="1"/>
    <col min="5636" max="5636" width="4.28515625" style="31" customWidth="1"/>
    <col min="5637" max="5637" width="11.5703125" style="31" customWidth="1"/>
    <col min="5638" max="5638" width="12" style="31" customWidth="1"/>
    <col min="5639" max="5639" width="11.7109375" style="31" customWidth="1"/>
    <col min="5640" max="5640" width="11.140625" style="31" customWidth="1"/>
    <col min="5641" max="5641" width="12.85546875" style="31" customWidth="1"/>
    <col min="5642" max="5644" width="9.28515625" style="31" bestFit="1" customWidth="1"/>
    <col min="5645" max="5645" width="13.28515625" style="31" customWidth="1"/>
    <col min="5646" max="5648" width="9.140625" style="31"/>
    <col min="5649" max="5649" width="9.28515625" style="31" bestFit="1" customWidth="1"/>
    <col min="5650" max="5888" width="9.140625" style="31"/>
    <col min="5889" max="5889" width="4.140625" style="31" customWidth="1"/>
    <col min="5890" max="5890" width="46.5703125" style="31" customWidth="1"/>
    <col min="5891" max="5891" width="4.85546875" style="31" customWidth="1"/>
    <col min="5892" max="5892" width="4.28515625" style="31" customWidth="1"/>
    <col min="5893" max="5893" width="11.5703125" style="31" customWidth="1"/>
    <col min="5894" max="5894" width="12" style="31" customWidth="1"/>
    <col min="5895" max="5895" width="11.7109375" style="31" customWidth="1"/>
    <col min="5896" max="5896" width="11.140625" style="31" customWidth="1"/>
    <col min="5897" max="5897" width="12.85546875" style="31" customWidth="1"/>
    <col min="5898" max="5900" width="9.28515625" style="31" bestFit="1" customWidth="1"/>
    <col min="5901" max="5901" width="13.28515625" style="31" customWidth="1"/>
    <col min="5902" max="5904" width="9.140625" style="31"/>
    <col min="5905" max="5905" width="9.28515625" style="31" bestFit="1" customWidth="1"/>
    <col min="5906" max="6144" width="9.140625" style="31"/>
    <col min="6145" max="6145" width="4.140625" style="31" customWidth="1"/>
    <col min="6146" max="6146" width="46.5703125" style="31" customWidth="1"/>
    <col min="6147" max="6147" width="4.85546875" style="31" customWidth="1"/>
    <col min="6148" max="6148" width="4.28515625" style="31" customWidth="1"/>
    <col min="6149" max="6149" width="11.5703125" style="31" customWidth="1"/>
    <col min="6150" max="6150" width="12" style="31" customWidth="1"/>
    <col min="6151" max="6151" width="11.7109375" style="31" customWidth="1"/>
    <col min="6152" max="6152" width="11.140625" style="31" customWidth="1"/>
    <col min="6153" max="6153" width="12.85546875" style="31" customWidth="1"/>
    <col min="6154" max="6156" width="9.28515625" style="31" bestFit="1" customWidth="1"/>
    <col min="6157" max="6157" width="13.28515625" style="31" customWidth="1"/>
    <col min="6158" max="6160" width="9.140625" style="31"/>
    <col min="6161" max="6161" width="9.28515625" style="31" bestFit="1" customWidth="1"/>
    <col min="6162" max="6400" width="9.140625" style="31"/>
    <col min="6401" max="6401" width="4.140625" style="31" customWidth="1"/>
    <col min="6402" max="6402" width="46.5703125" style="31" customWidth="1"/>
    <col min="6403" max="6403" width="4.85546875" style="31" customWidth="1"/>
    <col min="6404" max="6404" width="4.28515625" style="31" customWidth="1"/>
    <col min="6405" max="6405" width="11.5703125" style="31" customWidth="1"/>
    <col min="6406" max="6406" width="12" style="31" customWidth="1"/>
    <col min="6407" max="6407" width="11.7109375" style="31" customWidth="1"/>
    <col min="6408" max="6408" width="11.140625" style="31" customWidth="1"/>
    <col min="6409" max="6409" width="12.85546875" style="31" customWidth="1"/>
    <col min="6410" max="6412" width="9.28515625" style="31" bestFit="1" customWidth="1"/>
    <col min="6413" max="6413" width="13.28515625" style="31" customWidth="1"/>
    <col min="6414" max="6416" width="9.140625" style="31"/>
    <col min="6417" max="6417" width="9.28515625" style="31" bestFit="1" customWidth="1"/>
    <col min="6418" max="6656" width="9.140625" style="31"/>
    <col min="6657" max="6657" width="4.140625" style="31" customWidth="1"/>
    <col min="6658" max="6658" width="46.5703125" style="31" customWidth="1"/>
    <col min="6659" max="6659" width="4.85546875" style="31" customWidth="1"/>
    <col min="6660" max="6660" width="4.28515625" style="31" customWidth="1"/>
    <col min="6661" max="6661" width="11.5703125" style="31" customWidth="1"/>
    <col min="6662" max="6662" width="12" style="31" customWidth="1"/>
    <col min="6663" max="6663" width="11.7109375" style="31" customWidth="1"/>
    <col min="6664" max="6664" width="11.140625" style="31" customWidth="1"/>
    <col min="6665" max="6665" width="12.85546875" style="31" customWidth="1"/>
    <col min="6666" max="6668" width="9.28515625" style="31" bestFit="1" customWidth="1"/>
    <col min="6669" max="6669" width="13.28515625" style="31" customWidth="1"/>
    <col min="6670" max="6672" width="9.140625" style="31"/>
    <col min="6673" max="6673" width="9.28515625" style="31" bestFit="1" customWidth="1"/>
    <col min="6674" max="6912" width="9.140625" style="31"/>
    <col min="6913" max="6913" width="4.140625" style="31" customWidth="1"/>
    <col min="6914" max="6914" width="46.5703125" style="31" customWidth="1"/>
    <col min="6915" max="6915" width="4.85546875" style="31" customWidth="1"/>
    <col min="6916" max="6916" width="4.28515625" style="31" customWidth="1"/>
    <col min="6917" max="6917" width="11.5703125" style="31" customWidth="1"/>
    <col min="6918" max="6918" width="12" style="31" customWidth="1"/>
    <col min="6919" max="6919" width="11.7109375" style="31" customWidth="1"/>
    <col min="6920" max="6920" width="11.140625" style="31" customWidth="1"/>
    <col min="6921" max="6921" width="12.85546875" style="31" customWidth="1"/>
    <col min="6922" max="6924" width="9.28515625" style="31" bestFit="1" customWidth="1"/>
    <col min="6925" max="6925" width="13.28515625" style="31" customWidth="1"/>
    <col min="6926" max="6928" width="9.140625" style="31"/>
    <col min="6929" max="6929" width="9.28515625" style="31" bestFit="1" customWidth="1"/>
    <col min="6930" max="7168" width="9.140625" style="31"/>
    <col min="7169" max="7169" width="4.140625" style="31" customWidth="1"/>
    <col min="7170" max="7170" width="46.5703125" style="31" customWidth="1"/>
    <col min="7171" max="7171" width="4.85546875" style="31" customWidth="1"/>
    <col min="7172" max="7172" width="4.28515625" style="31" customWidth="1"/>
    <col min="7173" max="7173" width="11.5703125" style="31" customWidth="1"/>
    <col min="7174" max="7174" width="12" style="31" customWidth="1"/>
    <col min="7175" max="7175" width="11.7109375" style="31" customWidth="1"/>
    <col min="7176" max="7176" width="11.140625" style="31" customWidth="1"/>
    <col min="7177" max="7177" width="12.85546875" style="31" customWidth="1"/>
    <col min="7178" max="7180" width="9.28515625" style="31" bestFit="1" customWidth="1"/>
    <col min="7181" max="7181" width="13.28515625" style="31" customWidth="1"/>
    <col min="7182" max="7184" width="9.140625" style="31"/>
    <col min="7185" max="7185" width="9.28515625" style="31" bestFit="1" customWidth="1"/>
    <col min="7186" max="7424" width="9.140625" style="31"/>
    <col min="7425" max="7425" width="4.140625" style="31" customWidth="1"/>
    <col min="7426" max="7426" width="46.5703125" style="31" customWidth="1"/>
    <col min="7427" max="7427" width="4.85546875" style="31" customWidth="1"/>
    <col min="7428" max="7428" width="4.28515625" style="31" customWidth="1"/>
    <col min="7429" max="7429" width="11.5703125" style="31" customWidth="1"/>
    <col min="7430" max="7430" width="12" style="31" customWidth="1"/>
    <col min="7431" max="7431" width="11.7109375" style="31" customWidth="1"/>
    <col min="7432" max="7432" width="11.140625" style="31" customWidth="1"/>
    <col min="7433" max="7433" width="12.85546875" style="31" customWidth="1"/>
    <col min="7434" max="7436" width="9.28515625" style="31" bestFit="1" customWidth="1"/>
    <col min="7437" max="7437" width="13.28515625" style="31" customWidth="1"/>
    <col min="7438" max="7440" width="9.140625" style="31"/>
    <col min="7441" max="7441" width="9.28515625" style="31" bestFit="1" customWidth="1"/>
    <col min="7442" max="7680" width="9.140625" style="31"/>
    <col min="7681" max="7681" width="4.140625" style="31" customWidth="1"/>
    <col min="7682" max="7682" width="46.5703125" style="31" customWidth="1"/>
    <col min="7683" max="7683" width="4.85546875" style="31" customWidth="1"/>
    <col min="7684" max="7684" width="4.28515625" style="31" customWidth="1"/>
    <col min="7685" max="7685" width="11.5703125" style="31" customWidth="1"/>
    <col min="7686" max="7686" width="12" style="31" customWidth="1"/>
    <col min="7687" max="7687" width="11.7109375" style="31" customWidth="1"/>
    <col min="7688" max="7688" width="11.140625" style="31" customWidth="1"/>
    <col min="7689" max="7689" width="12.85546875" style="31" customWidth="1"/>
    <col min="7690" max="7692" width="9.28515625" style="31" bestFit="1" customWidth="1"/>
    <col min="7693" max="7693" width="13.28515625" style="31" customWidth="1"/>
    <col min="7694" max="7696" width="9.140625" style="31"/>
    <col min="7697" max="7697" width="9.28515625" style="31" bestFit="1" customWidth="1"/>
    <col min="7698" max="7936" width="9.140625" style="31"/>
    <col min="7937" max="7937" width="4.140625" style="31" customWidth="1"/>
    <col min="7938" max="7938" width="46.5703125" style="31" customWidth="1"/>
    <col min="7939" max="7939" width="4.85546875" style="31" customWidth="1"/>
    <col min="7940" max="7940" width="4.28515625" style="31" customWidth="1"/>
    <col min="7941" max="7941" width="11.5703125" style="31" customWidth="1"/>
    <col min="7942" max="7942" width="12" style="31" customWidth="1"/>
    <col min="7943" max="7943" width="11.7109375" style="31" customWidth="1"/>
    <col min="7944" max="7944" width="11.140625" style="31" customWidth="1"/>
    <col min="7945" max="7945" width="12.85546875" style="31" customWidth="1"/>
    <col min="7946" max="7948" width="9.28515625" style="31" bestFit="1" customWidth="1"/>
    <col min="7949" max="7949" width="13.28515625" style="31" customWidth="1"/>
    <col min="7950" max="7952" width="9.140625" style="31"/>
    <col min="7953" max="7953" width="9.28515625" style="31" bestFit="1" customWidth="1"/>
    <col min="7954" max="8192" width="9.140625" style="31"/>
    <col min="8193" max="8193" width="4.140625" style="31" customWidth="1"/>
    <col min="8194" max="8194" width="46.5703125" style="31" customWidth="1"/>
    <col min="8195" max="8195" width="4.85546875" style="31" customWidth="1"/>
    <col min="8196" max="8196" width="4.28515625" style="31" customWidth="1"/>
    <col min="8197" max="8197" width="11.5703125" style="31" customWidth="1"/>
    <col min="8198" max="8198" width="12" style="31" customWidth="1"/>
    <col min="8199" max="8199" width="11.7109375" style="31" customWidth="1"/>
    <col min="8200" max="8200" width="11.140625" style="31" customWidth="1"/>
    <col min="8201" max="8201" width="12.85546875" style="31" customWidth="1"/>
    <col min="8202" max="8204" width="9.28515625" style="31" bestFit="1" customWidth="1"/>
    <col min="8205" max="8205" width="13.28515625" style="31" customWidth="1"/>
    <col min="8206" max="8208" width="9.140625" style="31"/>
    <col min="8209" max="8209" width="9.28515625" style="31" bestFit="1" customWidth="1"/>
    <col min="8210" max="8448" width="9.140625" style="31"/>
    <col min="8449" max="8449" width="4.140625" style="31" customWidth="1"/>
    <col min="8450" max="8450" width="46.5703125" style="31" customWidth="1"/>
    <col min="8451" max="8451" width="4.85546875" style="31" customWidth="1"/>
    <col min="8452" max="8452" width="4.28515625" style="31" customWidth="1"/>
    <col min="8453" max="8453" width="11.5703125" style="31" customWidth="1"/>
    <col min="8454" max="8454" width="12" style="31" customWidth="1"/>
    <col min="8455" max="8455" width="11.7109375" style="31" customWidth="1"/>
    <col min="8456" max="8456" width="11.140625" style="31" customWidth="1"/>
    <col min="8457" max="8457" width="12.85546875" style="31" customWidth="1"/>
    <col min="8458" max="8460" width="9.28515625" style="31" bestFit="1" customWidth="1"/>
    <col min="8461" max="8461" width="13.28515625" style="31" customWidth="1"/>
    <col min="8462" max="8464" width="9.140625" style="31"/>
    <col min="8465" max="8465" width="9.28515625" style="31" bestFit="1" customWidth="1"/>
    <col min="8466" max="8704" width="9.140625" style="31"/>
    <col min="8705" max="8705" width="4.140625" style="31" customWidth="1"/>
    <col min="8706" max="8706" width="46.5703125" style="31" customWidth="1"/>
    <col min="8707" max="8707" width="4.85546875" style="31" customWidth="1"/>
    <col min="8708" max="8708" width="4.28515625" style="31" customWidth="1"/>
    <col min="8709" max="8709" width="11.5703125" style="31" customWidth="1"/>
    <col min="8710" max="8710" width="12" style="31" customWidth="1"/>
    <col min="8711" max="8711" width="11.7109375" style="31" customWidth="1"/>
    <col min="8712" max="8712" width="11.140625" style="31" customWidth="1"/>
    <col min="8713" max="8713" width="12.85546875" style="31" customWidth="1"/>
    <col min="8714" max="8716" width="9.28515625" style="31" bestFit="1" customWidth="1"/>
    <col min="8717" max="8717" width="13.28515625" style="31" customWidth="1"/>
    <col min="8718" max="8720" width="9.140625" style="31"/>
    <col min="8721" max="8721" width="9.28515625" style="31" bestFit="1" customWidth="1"/>
    <col min="8722" max="8960" width="9.140625" style="31"/>
    <col min="8961" max="8961" width="4.140625" style="31" customWidth="1"/>
    <col min="8962" max="8962" width="46.5703125" style="31" customWidth="1"/>
    <col min="8963" max="8963" width="4.85546875" style="31" customWidth="1"/>
    <col min="8964" max="8964" width="4.28515625" style="31" customWidth="1"/>
    <col min="8965" max="8965" width="11.5703125" style="31" customWidth="1"/>
    <col min="8966" max="8966" width="12" style="31" customWidth="1"/>
    <col min="8967" max="8967" width="11.7109375" style="31" customWidth="1"/>
    <col min="8968" max="8968" width="11.140625" style="31" customWidth="1"/>
    <col min="8969" max="8969" width="12.85546875" style="31" customWidth="1"/>
    <col min="8970" max="8972" width="9.28515625" style="31" bestFit="1" customWidth="1"/>
    <col min="8973" max="8973" width="13.28515625" style="31" customWidth="1"/>
    <col min="8974" max="8976" width="9.140625" style="31"/>
    <col min="8977" max="8977" width="9.28515625" style="31" bestFit="1" customWidth="1"/>
    <col min="8978" max="9216" width="9.140625" style="31"/>
    <col min="9217" max="9217" width="4.140625" style="31" customWidth="1"/>
    <col min="9218" max="9218" width="46.5703125" style="31" customWidth="1"/>
    <col min="9219" max="9219" width="4.85546875" style="31" customWidth="1"/>
    <col min="9220" max="9220" width="4.28515625" style="31" customWidth="1"/>
    <col min="9221" max="9221" width="11.5703125" style="31" customWidth="1"/>
    <col min="9222" max="9222" width="12" style="31" customWidth="1"/>
    <col min="9223" max="9223" width="11.7109375" style="31" customWidth="1"/>
    <col min="9224" max="9224" width="11.140625" style="31" customWidth="1"/>
    <col min="9225" max="9225" width="12.85546875" style="31" customWidth="1"/>
    <col min="9226" max="9228" width="9.28515625" style="31" bestFit="1" customWidth="1"/>
    <col min="9229" max="9229" width="13.28515625" style="31" customWidth="1"/>
    <col min="9230" max="9232" width="9.140625" style="31"/>
    <col min="9233" max="9233" width="9.28515625" style="31" bestFit="1" customWidth="1"/>
    <col min="9234" max="9472" width="9.140625" style="31"/>
    <col min="9473" max="9473" width="4.140625" style="31" customWidth="1"/>
    <col min="9474" max="9474" width="46.5703125" style="31" customWidth="1"/>
    <col min="9475" max="9475" width="4.85546875" style="31" customWidth="1"/>
    <col min="9476" max="9476" width="4.28515625" style="31" customWidth="1"/>
    <col min="9477" max="9477" width="11.5703125" style="31" customWidth="1"/>
    <col min="9478" max="9478" width="12" style="31" customWidth="1"/>
    <col min="9479" max="9479" width="11.7109375" style="31" customWidth="1"/>
    <col min="9480" max="9480" width="11.140625" style="31" customWidth="1"/>
    <col min="9481" max="9481" width="12.85546875" style="31" customWidth="1"/>
    <col min="9482" max="9484" width="9.28515625" style="31" bestFit="1" customWidth="1"/>
    <col min="9485" max="9485" width="13.28515625" style="31" customWidth="1"/>
    <col min="9486" max="9488" width="9.140625" style="31"/>
    <col min="9489" max="9489" width="9.28515625" style="31" bestFit="1" customWidth="1"/>
    <col min="9490" max="9728" width="9.140625" style="31"/>
    <col min="9729" max="9729" width="4.140625" style="31" customWidth="1"/>
    <col min="9730" max="9730" width="46.5703125" style="31" customWidth="1"/>
    <col min="9731" max="9731" width="4.85546875" style="31" customWidth="1"/>
    <col min="9732" max="9732" width="4.28515625" style="31" customWidth="1"/>
    <col min="9733" max="9733" width="11.5703125" style="31" customWidth="1"/>
    <col min="9734" max="9734" width="12" style="31" customWidth="1"/>
    <col min="9735" max="9735" width="11.7109375" style="31" customWidth="1"/>
    <col min="9736" max="9736" width="11.140625" style="31" customWidth="1"/>
    <col min="9737" max="9737" width="12.85546875" style="31" customWidth="1"/>
    <col min="9738" max="9740" width="9.28515625" style="31" bestFit="1" customWidth="1"/>
    <col min="9741" max="9741" width="13.28515625" style="31" customWidth="1"/>
    <col min="9742" max="9744" width="9.140625" style="31"/>
    <col min="9745" max="9745" width="9.28515625" style="31" bestFit="1" customWidth="1"/>
    <col min="9746" max="9984" width="9.140625" style="31"/>
    <col min="9985" max="9985" width="4.140625" style="31" customWidth="1"/>
    <col min="9986" max="9986" width="46.5703125" style="31" customWidth="1"/>
    <col min="9987" max="9987" width="4.85546875" style="31" customWidth="1"/>
    <col min="9988" max="9988" width="4.28515625" style="31" customWidth="1"/>
    <col min="9989" max="9989" width="11.5703125" style="31" customWidth="1"/>
    <col min="9990" max="9990" width="12" style="31" customWidth="1"/>
    <col min="9991" max="9991" width="11.7109375" style="31" customWidth="1"/>
    <col min="9992" max="9992" width="11.140625" style="31" customWidth="1"/>
    <col min="9993" max="9993" width="12.85546875" style="31" customWidth="1"/>
    <col min="9994" max="9996" width="9.28515625" style="31" bestFit="1" customWidth="1"/>
    <col min="9997" max="9997" width="13.28515625" style="31" customWidth="1"/>
    <col min="9998" max="10000" width="9.140625" style="31"/>
    <col min="10001" max="10001" width="9.28515625" style="31" bestFit="1" customWidth="1"/>
    <col min="10002" max="10240" width="9.140625" style="31"/>
    <col min="10241" max="10241" width="4.140625" style="31" customWidth="1"/>
    <col min="10242" max="10242" width="46.5703125" style="31" customWidth="1"/>
    <col min="10243" max="10243" width="4.85546875" style="31" customWidth="1"/>
    <col min="10244" max="10244" width="4.28515625" style="31" customWidth="1"/>
    <col min="10245" max="10245" width="11.5703125" style="31" customWidth="1"/>
    <col min="10246" max="10246" width="12" style="31" customWidth="1"/>
    <col min="10247" max="10247" width="11.7109375" style="31" customWidth="1"/>
    <col min="10248" max="10248" width="11.140625" style="31" customWidth="1"/>
    <col min="10249" max="10249" width="12.85546875" style="31" customWidth="1"/>
    <col min="10250" max="10252" width="9.28515625" style="31" bestFit="1" customWidth="1"/>
    <col min="10253" max="10253" width="13.28515625" style="31" customWidth="1"/>
    <col min="10254" max="10256" width="9.140625" style="31"/>
    <col min="10257" max="10257" width="9.28515625" style="31" bestFit="1" customWidth="1"/>
    <col min="10258" max="10496" width="9.140625" style="31"/>
    <col min="10497" max="10497" width="4.140625" style="31" customWidth="1"/>
    <col min="10498" max="10498" width="46.5703125" style="31" customWidth="1"/>
    <col min="10499" max="10499" width="4.85546875" style="31" customWidth="1"/>
    <col min="10500" max="10500" width="4.28515625" style="31" customWidth="1"/>
    <col min="10501" max="10501" width="11.5703125" style="31" customWidth="1"/>
    <col min="10502" max="10502" width="12" style="31" customWidth="1"/>
    <col min="10503" max="10503" width="11.7109375" style="31" customWidth="1"/>
    <col min="10504" max="10504" width="11.140625" style="31" customWidth="1"/>
    <col min="10505" max="10505" width="12.85546875" style="31" customWidth="1"/>
    <col min="10506" max="10508" width="9.28515625" style="31" bestFit="1" customWidth="1"/>
    <col min="10509" max="10509" width="13.28515625" style="31" customWidth="1"/>
    <col min="10510" max="10512" width="9.140625" style="31"/>
    <col min="10513" max="10513" width="9.28515625" style="31" bestFit="1" customWidth="1"/>
    <col min="10514" max="10752" width="9.140625" style="31"/>
    <col min="10753" max="10753" width="4.140625" style="31" customWidth="1"/>
    <col min="10754" max="10754" width="46.5703125" style="31" customWidth="1"/>
    <col min="10755" max="10755" width="4.85546875" style="31" customWidth="1"/>
    <col min="10756" max="10756" width="4.28515625" style="31" customWidth="1"/>
    <col min="10757" max="10757" width="11.5703125" style="31" customWidth="1"/>
    <col min="10758" max="10758" width="12" style="31" customWidth="1"/>
    <col min="10759" max="10759" width="11.7109375" style="31" customWidth="1"/>
    <col min="10760" max="10760" width="11.140625" style="31" customWidth="1"/>
    <col min="10761" max="10761" width="12.85546875" style="31" customWidth="1"/>
    <col min="10762" max="10764" width="9.28515625" style="31" bestFit="1" customWidth="1"/>
    <col min="10765" max="10765" width="13.28515625" style="31" customWidth="1"/>
    <col min="10766" max="10768" width="9.140625" style="31"/>
    <col min="10769" max="10769" width="9.28515625" style="31" bestFit="1" customWidth="1"/>
    <col min="10770" max="11008" width="9.140625" style="31"/>
    <col min="11009" max="11009" width="4.140625" style="31" customWidth="1"/>
    <col min="11010" max="11010" width="46.5703125" style="31" customWidth="1"/>
    <col min="11011" max="11011" width="4.85546875" style="31" customWidth="1"/>
    <col min="11012" max="11012" width="4.28515625" style="31" customWidth="1"/>
    <col min="11013" max="11013" width="11.5703125" style="31" customWidth="1"/>
    <col min="11014" max="11014" width="12" style="31" customWidth="1"/>
    <col min="11015" max="11015" width="11.7109375" style="31" customWidth="1"/>
    <col min="11016" max="11016" width="11.140625" style="31" customWidth="1"/>
    <col min="11017" max="11017" width="12.85546875" style="31" customWidth="1"/>
    <col min="11018" max="11020" width="9.28515625" style="31" bestFit="1" customWidth="1"/>
    <col min="11021" max="11021" width="13.28515625" style="31" customWidth="1"/>
    <col min="11022" max="11024" width="9.140625" style="31"/>
    <col min="11025" max="11025" width="9.28515625" style="31" bestFit="1" customWidth="1"/>
    <col min="11026" max="11264" width="9.140625" style="31"/>
    <col min="11265" max="11265" width="4.140625" style="31" customWidth="1"/>
    <col min="11266" max="11266" width="46.5703125" style="31" customWidth="1"/>
    <col min="11267" max="11267" width="4.85546875" style="31" customWidth="1"/>
    <col min="11268" max="11268" width="4.28515625" style="31" customWidth="1"/>
    <col min="11269" max="11269" width="11.5703125" style="31" customWidth="1"/>
    <col min="11270" max="11270" width="12" style="31" customWidth="1"/>
    <col min="11271" max="11271" width="11.7109375" style="31" customWidth="1"/>
    <col min="11272" max="11272" width="11.140625" style="31" customWidth="1"/>
    <col min="11273" max="11273" width="12.85546875" style="31" customWidth="1"/>
    <col min="11274" max="11276" width="9.28515625" style="31" bestFit="1" customWidth="1"/>
    <col min="11277" max="11277" width="13.28515625" style="31" customWidth="1"/>
    <col min="11278" max="11280" width="9.140625" style="31"/>
    <col min="11281" max="11281" width="9.28515625" style="31" bestFit="1" customWidth="1"/>
    <col min="11282" max="11520" width="9.140625" style="31"/>
    <col min="11521" max="11521" width="4.140625" style="31" customWidth="1"/>
    <col min="11522" max="11522" width="46.5703125" style="31" customWidth="1"/>
    <col min="11523" max="11523" width="4.85546875" style="31" customWidth="1"/>
    <col min="11524" max="11524" width="4.28515625" style="31" customWidth="1"/>
    <col min="11525" max="11525" width="11.5703125" style="31" customWidth="1"/>
    <col min="11526" max="11526" width="12" style="31" customWidth="1"/>
    <col min="11527" max="11527" width="11.7109375" style="31" customWidth="1"/>
    <col min="11528" max="11528" width="11.140625" style="31" customWidth="1"/>
    <col min="11529" max="11529" width="12.85546875" style="31" customWidth="1"/>
    <col min="11530" max="11532" width="9.28515625" style="31" bestFit="1" customWidth="1"/>
    <col min="11533" max="11533" width="13.28515625" style="31" customWidth="1"/>
    <col min="11534" max="11536" width="9.140625" style="31"/>
    <col min="11537" max="11537" width="9.28515625" style="31" bestFit="1" customWidth="1"/>
    <col min="11538" max="11776" width="9.140625" style="31"/>
    <col min="11777" max="11777" width="4.140625" style="31" customWidth="1"/>
    <col min="11778" max="11778" width="46.5703125" style="31" customWidth="1"/>
    <col min="11779" max="11779" width="4.85546875" style="31" customWidth="1"/>
    <col min="11780" max="11780" width="4.28515625" style="31" customWidth="1"/>
    <col min="11781" max="11781" width="11.5703125" style="31" customWidth="1"/>
    <col min="11782" max="11782" width="12" style="31" customWidth="1"/>
    <col min="11783" max="11783" width="11.7109375" style="31" customWidth="1"/>
    <col min="11784" max="11784" width="11.140625" style="31" customWidth="1"/>
    <col min="11785" max="11785" width="12.85546875" style="31" customWidth="1"/>
    <col min="11786" max="11788" width="9.28515625" style="31" bestFit="1" customWidth="1"/>
    <col min="11789" max="11789" width="13.28515625" style="31" customWidth="1"/>
    <col min="11790" max="11792" width="9.140625" style="31"/>
    <col min="11793" max="11793" width="9.28515625" style="31" bestFit="1" customWidth="1"/>
    <col min="11794" max="12032" width="9.140625" style="31"/>
    <col min="12033" max="12033" width="4.140625" style="31" customWidth="1"/>
    <col min="12034" max="12034" width="46.5703125" style="31" customWidth="1"/>
    <col min="12035" max="12035" width="4.85546875" style="31" customWidth="1"/>
    <col min="12036" max="12036" width="4.28515625" style="31" customWidth="1"/>
    <col min="12037" max="12037" width="11.5703125" style="31" customWidth="1"/>
    <col min="12038" max="12038" width="12" style="31" customWidth="1"/>
    <col min="12039" max="12039" width="11.7109375" style="31" customWidth="1"/>
    <col min="12040" max="12040" width="11.140625" style="31" customWidth="1"/>
    <col min="12041" max="12041" width="12.85546875" style="31" customWidth="1"/>
    <col min="12042" max="12044" width="9.28515625" style="31" bestFit="1" customWidth="1"/>
    <col min="12045" max="12045" width="13.28515625" style="31" customWidth="1"/>
    <col min="12046" max="12048" width="9.140625" style="31"/>
    <col min="12049" max="12049" width="9.28515625" style="31" bestFit="1" customWidth="1"/>
    <col min="12050" max="12288" width="9.140625" style="31"/>
    <col min="12289" max="12289" width="4.140625" style="31" customWidth="1"/>
    <col min="12290" max="12290" width="46.5703125" style="31" customWidth="1"/>
    <col min="12291" max="12291" width="4.85546875" style="31" customWidth="1"/>
    <col min="12292" max="12292" width="4.28515625" style="31" customWidth="1"/>
    <col min="12293" max="12293" width="11.5703125" style="31" customWidth="1"/>
    <col min="12294" max="12294" width="12" style="31" customWidth="1"/>
    <col min="12295" max="12295" width="11.7109375" style="31" customWidth="1"/>
    <col min="12296" max="12296" width="11.140625" style="31" customWidth="1"/>
    <col min="12297" max="12297" width="12.85546875" style="31" customWidth="1"/>
    <col min="12298" max="12300" width="9.28515625" style="31" bestFit="1" customWidth="1"/>
    <col min="12301" max="12301" width="13.28515625" style="31" customWidth="1"/>
    <col min="12302" max="12304" width="9.140625" style="31"/>
    <col min="12305" max="12305" width="9.28515625" style="31" bestFit="1" customWidth="1"/>
    <col min="12306" max="12544" width="9.140625" style="31"/>
    <col min="12545" max="12545" width="4.140625" style="31" customWidth="1"/>
    <col min="12546" max="12546" width="46.5703125" style="31" customWidth="1"/>
    <col min="12547" max="12547" width="4.85546875" style="31" customWidth="1"/>
    <col min="12548" max="12548" width="4.28515625" style="31" customWidth="1"/>
    <col min="12549" max="12549" width="11.5703125" style="31" customWidth="1"/>
    <col min="12550" max="12550" width="12" style="31" customWidth="1"/>
    <col min="12551" max="12551" width="11.7109375" style="31" customWidth="1"/>
    <col min="12552" max="12552" width="11.140625" style="31" customWidth="1"/>
    <col min="12553" max="12553" width="12.85546875" style="31" customWidth="1"/>
    <col min="12554" max="12556" width="9.28515625" style="31" bestFit="1" customWidth="1"/>
    <col min="12557" max="12557" width="13.28515625" style="31" customWidth="1"/>
    <col min="12558" max="12560" width="9.140625" style="31"/>
    <col min="12561" max="12561" width="9.28515625" style="31" bestFit="1" customWidth="1"/>
    <col min="12562" max="12800" width="9.140625" style="31"/>
    <col min="12801" max="12801" width="4.140625" style="31" customWidth="1"/>
    <col min="12802" max="12802" width="46.5703125" style="31" customWidth="1"/>
    <col min="12803" max="12803" width="4.85546875" style="31" customWidth="1"/>
    <col min="12804" max="12804" width="4.28515625" style="31" customWidth="1"/>
    <col min="12805" max="12805" width="11.5703125" style="31" customWidth="1"/>
    <col min="12806" max="12806" width="12" style="31" customWidth="1"/>
    <col min="12807" max="12807" width="11.7109375" style="31" customWidth="1"/>
    <col min="12808" max="12808" width="11.140625" style="31" customWidth="1"/>
    <col min="12809" max="12809" width="12.85546875" style="31" customWidth="1"/>
    <col min="12810" max="12812" width="9.28515625" style="31" bestFit="1" customWidth="1"/>
    <col min="12813" max="12813" width="13.28515625" style="31" customWidth="1"/>
    <col min="12814" max="12816" width="9.140625" style="31"/>
    <col min="12817" max="12817" width="9.28515625" style="31" bestFit="1" customWidth="1"/>
    <col min="12818" max="13056" width="9.140625" style="31"/>
    <col min="13057" max="13057" width="4.140625" style="31" customWidth="1"/>
    <col min="13058" max="13058" width="46.5703125" style="31" customWidth="1"/>
    <col min="13059" max="13059" width="4.85546875" style="31" customWidth="1"/>
    <col min="13060" max="13060" width="4.28515625" style="31" customWidth="1"/>
    <col min="13061" max="13061" width="11.5703125" style="31" customWidth="1"/>
    <col min="13062" max="13062" width="12" style="31" customWidth="1"/>
    <col min="13063" max="13063" width="11.7109375" style="31" customWidth="1"/>
    <col min="13064" max="13064" width="11.140625" style="31" customWidth="1"/>
    <col min="13065" max="13065" width="12.85546875" style="31" customWidth="1"/>
    <col min="13066" max="13068" width="9.28515625" style="31" bestFit="1" customWidth="1"/>
    <col min="13069" max="13069" width="13.28515625" style="31" customWidth="1"/>
    <col min="13070" max="13072" width="9.140625" style="31"/>
    <col min="13073" max="13073" width="9.28515625" style="31" bestFit="1" customWidth="1"/>
    <col min="13074" max="13312" width="9.140625" style="31"/>
    <col min="13313" max="13313" width="4.140625" style="31" customWidth="1"/>
    <col min="13314" max="13314" width="46.5703125" style="31" customWidth="1"/>
    <col min="13315" max="13315" width="4.85546875" style="31" customWidth="1"/>
    <col min="13316" max="13316" width="4.28515625" style="31" customWidth="1"/>
    <col min="13317" max="13317" width="11.5703125" style="31" customWidth="1"/>
    <col min="13318" max="13318" width="12" style="31" customWidth="1"/>
    <col min="13319" max="13319" width="11.7109375" style="31" customWidth="1"/>
    <col min="13320" max="13320" width="11.140625" style="31" customWidth="1"/>
    <col min="13321" max="13321" width="12.85546875" style="31" customWidth="1"/>
    <col min="13322" max="13324" width="9.28515625" style="31" bestFit="1" customWidth="1"/>
    <col min="13325" max="13325" width="13.28515625" style="31" customWidth="1"/>
    <col min="13326" max="13328" width="9.140625" style="31"/>
    <col min="13329" max="13329" width="9.28515625" style="31" bestFit="1" customWidth="1"/>
    <col min="13330" max="13568" width="9.140625" style="31"/>
    <col min="13569" max="13569" width="4.140625" style="31" customWidth="1"/>
    <col min="13570" max="13570" width="46.5703125" style="31" customWidth="1"/>
    <col min="13571" max="13571" width="4.85546875" style="31" customWidth="1"/>
    <col min="13572" max="13572" width="4.28515625" style="31" customWidth="1"/>
    <col min="13573" max="13573" width="11.5703125" style="31" customWidth="1"/>
    <col min="13574" max="13574" width="12" style="31" customWidth="1"/>
    <col min="13575" max="13575" width="11.7109375" style="31" customWidth="1"/>
    <col min="13576" max="13576" width="11.140625" style="31" customWidth="1"/>
    <col min="13577" max="13577" width="12.85546875" style="31" customWidth="1"/>
    <col min="13578" max="13580" width="9.28515625" style="31" bestFit="1" customWidth="1"/>
    <col min="13581" max="13581" width="13.28515625" style="31" customWidth="1"/>
    <col min="13582" max="13584" width="9.140625" style="31"/>
    <col min="13585" max="13585" width="9.28515625" style="31" bestFit="1" customWidth="1"/>
    <col min="13586" max="13824" width="9.140625" style="31"/>
    <col min="13825" max="13825" width="4.140625" style="31" customWidth="1"/>
    <col min="13826" max="13826" width="46.5703125" style="31" customWidth="1"/>
    <col min="13827" max="13827" width="4.85546875" style="31" customWidth="1"/>
    <col min="13828" max="13828" width="4.28515625" style="31" customWidth="1"/>
    <col min="13829" max="13829" width="11.5703125" style="31" customWidth="1"/>
    <col min="13830" max="13830" width="12" style="31" customWidth="1"/>
    <col min="13831" max="13831" width="11.7109375" style="31" customWidth="1"/>
    <col min="13832" max="13832" width="11.140625" style="31" customWidth="1"/>
    <col min="13833" max="13833" width="12.85546875" style="31" customWidth="1"/>
    <col min="13834" max="13836" width="9.28515625" style="31" bestFit="1" customWidth="1"/>
    <col min="13837" max="13837" width="13.28515625" style="31" customWidth="1"/>
    <col min="13838" max="13840" width="9.140625" style="31"/>
    <col min="13841" max="13841" width="9.28515625" style="31" bestFit="1" customWidth="1"/>
    <col min="13842" max="14080" width="9.140625" style="31"/>
    <col min="14081" max="14081" width="4.140625" style="31" customWidth="1"/>
    <col min="14082" max="14082" width="46.5703125" style="31" customWidth="1"/>
    <col min="14083" max="14083" width="4.85546875" style="31" customWidth="1"/>
    <col min="14084" max="14084" width="4.28515625" style="31" customWidth="1"/>
    <col min="14085" max="14085" width="11.5703125" style="31" customWidth="1"/>
    <col min="14086" max="14086" width="12" style="31" customWidth="1"/>
    <col min="14087" max="14087" width="11.7109375" style="31" customWidth="1"/>
    <col min="14088" max="14088" width="11.140625" style="31" customWidth="1"/>
    <col min="14089" max="14089" width="12.85546875" style="31" customWidth="1"/>
    <col min="14090" max="14092" width="9.28515625" style="31" bestFit="1" customWidth="1"/>
    <col min="14093" max="14093" width="13.28515625" style="31" customWidth="1"/>
    <col min="14094" max="14096" width="9.140625" style="31"/>
    <col min="14097" max="14097" width="9.28515625" style="31" bestFit="1" customWidth="1"/>
    <col min="14098" max="14336" width="9.140625" style="31"/>
    <col min="14337" max="14337" width="4.140625" style="31" customWidth="1"/>
    <col min="14338" max="14338" width="46.5703125" style="31" customWidth="1"/>
    <col min="14339" max="14339" width="4.85546875" style="31" customWidth="1"/>
    <col min="14340" max="14340" width="4.28515625" style="31" customWidth="1"/>
    <col min="14341" max="14341" width="11.5703125" style="31" customWidth="1"/>
    <col min="14342" max="14342" width="12" style="31" customWidth="1"/>
    <col min="14343" max="14343" width="11.7109375" style="31" customWidth="1"/>
    <col min="14344" max="14344" width="11.140625" style="31" customWidth="1"/>
    <col min="14345" max="14345" width="12.85546875" style="31" customWidth="1"/>
    <col min="14346" max="14348" width="9.28515625" style="31" bestFit="1" customWidth="1"/>
    <col min="14349" max="14349" width="13.28515625" style="31" customWidth="1"/>
    <col min="14350" max="14352" width="9.140625" style="31"/>
    <col min="14353" max="14353" width="9.28515625" style="31" bestFit="1" customWidth="1"/>
    <col min="14354" max="14592" width="9.140625" style="31"/>
    <col min="14593" max="14593" width="4.140625" style="31" customWidth="1"/>
    <col min="14594" max="14594" width="46.5703125" style="31" customWidth="1"/>
    <col min="14595" max="14595" width="4.85546875" style="31" customWidth="1"/>
    <col min="14596" max="14596" width="4.28515625" style="31" customWidth="1"/>
    <col min="14597" max="14597" width="11.5703125" style="31" customWidth="1"/>
    <col min="14598" max="14598" width="12" style="31" customWidth="1"/>
    <col min="14599" max="14599" width="11.7109375" style="31" customWidth="1"/>
    <col min="14600" max="14600" width="11.140625" style="31" customWidth="1"/>
    <col min="14601" max="14601" width="12.85546875" style="31" customWidth="1"/>
    <col min="14602" max="14604" width="9.28515625" style="31" bestFit="1" customWidth="1"/>
    <col min="14605" max="14605" width="13.28515625" style="31" customWidth="1"/>
    <col min="14606" max="14608" width="9.140625" style="31"/>
    <col min="14609" max="14609" width="9.28515625" style="31" bestFit="1" customWidth="1"/>
    <col min="14610" max="14848" width="9.140625" style="31"/>
    <col min="14849" max="14849" width="4.140625" style="31" customWidth="1"/>
    <col min="14850" max="14850" width="46.5703125" style="31" customWidth="1"/>
    <col min="14851" max="14851" width="4.85546875" style="31" customWidth="1"/>
    <col min="14852" max="14852" width="4.28515625" style="31" customWidth="1"/>
    <col min="14853" max="14853" width="11.5703125" style="31" customWidth="1"/>
    <col min="14854" max="14854" width="12" style="31" customWidth="1"/>
    <col min="14855" max="14855" width="11.7109375" style="31" customWidth="1"/>
    <col min="14856" max="14856" width="11.140625" style="31" customWidth="1"/>
    <col min="14857" max="14857" width="12.85546875" style="31" customWidth="1"/>
    <col min="14858" max="14860" width="9.28515625" style="31" bestFit="1" customWidth="1"/>
    <col min="14861" max="14861" width="13.28515625" style="31" customWidth="1"/>
    <col min="14862" max="14864" width="9.140625" style="31"/>
    <col min="14865" max="14865" width="9.28515625" style="31" bestFit="1" customWidth="1"/>
    <col min="14866" max="15104" width="9.140625" style="31"/>
    <col min="15105" max="15105" width="4.140625" style="31" customWidth="1"/>
    <col min="15106" max="15106" width="46.5703125" style="31" customWidth="1"/>
    <col min="15107" max="15107" width="4.85546875" style="31" customWidth="1"/>
    <col min="15108" max="15108" width="4.28515625" style="31" customWidth="1"/>
    <col min="15109" max="15109" width="11.5703125" style="31" customWidth="1"/>
    <col min="15110" max="15110" width="12" style="31" customWidth="1"/>
    <col min="15111" max="15111" width="11.7109375" style="31" customWidth="1"/>
    <col min="15112" max="15112" width="11.140625" style="31" customWidth="1"/>
    <col min="15113" max="15113" width="12.85546875" style="31" customWidth="1"/>
    <col min="15114" max="15116" width="9.28515625" style="31" bestFit="1" customWidth="1"/>
    <col min="15117" max="15117" width="13.28515625" style="31" customWidth="1"/>
    <col min="15118" max="15120" width="9.140625" style="31"/>
    <col min="15121" max="15121" width="9.28515625" style="31" bestFit="1" customWidth="1"/>
    <col min="15122" max="15360" width="9.140625" style="31"/>
    <col min="15361" max="15361" width="4.140625" style="31" customWidth="1"/>
    <col min="15362" max="15362" width="46.5703125" style="31" customWidth="1"/>
    <col min="15363" max="15363" width="4.85546875" style="31" customWidth="1"/>
    <col min="15364" max="15364" width="4.28515625" style="31" customWidth="1"/>
    <col min="15365" max="15365" width="11.5703125" style="31" customWidth="1"/>
    <col min="15366" max="15366" width="12" style="31" customWidth="1"/>
    <col min="15367" max="15367" width="11.7109375" style="31" customWidth="1"/>
    <col min="15368" max="15368" width="11.140625" style="31" customWidth="1"/>
    <col min="15369" max="15369" width="12.85546875" style="31" customWidth="1"/>
    <col min="15370" max="15372" width="9.28515625" style="31" bestFit="1" customWidth="1"/>
    <col min="15373" max="15373" width="13.28515625" style="31" customWidth="1"/>
    <col min="15374" max="15376" width="9.140625" style="31"/>
    <col min="15377" max="15377" width="9.28515625" style="31" bestFit="1" customWidth="1"/>
    <col min="15378" max="15616" width="9.140625" style="31"/>
    <col min="15617" max="15617" width="4.140625" style="31" customWidth="1"/>
    <col min="15618" max="15618" width="46.5703125" style="31" customWidth="1"/>
    <col min="15619" max="15619" width="4.85546875" style="31" customWidth="1"/>
    <col min="15620" max="15620" width="4.28515625" style="31" customWidth="1"/>
    <col min="15621" max="15621" width="11.5703125" style="31" customWidth="1"/>
    <col min="15622" max="15622" width="12" style="31" customWidth="1"/>
    <col min="15623" max="15623" width="11.7109375" style="31" customWidth="1"/>
    <col min="15624" max="15624" width="11.140625" style="31" customWidth="1"/>
    <col min="15625" max="15625" width="12.85546875" style="31" customWidth="1"/>
    <col min="15626" max="15628" width="9.28515625" style="31" bestFit="1" customWidth="1"/>
    <col min="15629" max="15629" width="13.28515625" style="31" customWidth="1"/>
    <col min="15630" max="15632" width="9.140625" style="31"/>
    <col min="15633" max="15633" width="9.28515625" style="31" bestFit="1" customWidth="1"/>
    <col min="15634" max="15872" width="9.140625" style="31"/>
    <col min="15873" max="15873" width="4.140625" style="31" customWidth="1"/>
    <col min="15874" max="15874" width="46.5703125" style="31" customWidth="1"/>
    <col min="15875" max="15875" width="4.85546875" style="31" customWidth="1"/>
    <col min="15876" max="15876" width="4.28515625" style="31" customWidth="1"/>
    <col min="15877" max="15877" width="11.5703125" style="31" customWidth="1"/>
    <col min="15878" max="15878" width="12" style="31" customWidth="1"/>
    <col min="15879" max="15879" width="11.7109375" style="31" customWidth="1"/>
    <col min="15880" max="15880" width="11.140625" style="31" customWidth="1"/>
    <col min="15881" max="15881" width="12.85546875" style="31" customWidth="1"/>
    <col min="15882" max="15884" width="9.28515625" style="31" bestFit="1" customWidth="1"/>
    <col min="15885" max="15885" width="13.28515625" style="31" customWidth="1"/>
    <col min="15886" max="15888" width="9.140625" style="31"/>
    <col min="15889" max="15889" width="9.28515625" style="31" bestFit="1" customWidth="1"/>
    <col min="15890" max="16128" width="9.140625" style="31"/>
    <col min="16129" max="16129" width="4.140625" style="31" customWidth="1"/>
    <col min="16130" max="16130" width="46.5703125" style="31" customWidth="1"/>
    <col min="16131" max="16131" width="4.85546875" style="31" customWidth="1"/>
    <col min="16132" max="16132" width="4.28515625" style="31" customWidth="1"/>
    <col min="16133" max="16133" width="11.5703125" style="31" customWidth="1"/>
    <col min="16134" max="16134" width="12" style="31" customWidth="1"/>
    <col min="16135" max="16135" width="11.7109375" style="31" customWidth="1"/>
    <col min="16136" max="16136" width="11.140625" style="31" customWidth="1"/>
    <col min="16137" max="16137" width="12.85546875" style="31" customWidth="1"/>
    <col min="16138" max="16140" width="9.28515625" style="31" bestFit="1" customWidth="1"/>
    <col min="16141" max="16141" width="13.28515625" style="31" customWidth="1"/>
    <col min="16142" max="16144" width="9.140625" style="31"/>
    <col min="16145" max="16145" width="9.28515625" style="31" bestFit="1" customWidth="1"/>
    <col min="16146" max="16384" width="9.140625" style="31"/>
  </cols>
  <sheetData>
    <row r="1" spans="1:13" ht="15.75">
      <c r="A1" s="63"/>
      <c r="B1" s="27"/>
      <c r="C1" s="27"/>
      <c r="D1" s="27"/>
      <c r="E1" s="30"/>
      <c r="F1" s="27"/>
      <c r="G1" s="27"/>
      <c r="H1" s="27"/>
      <c r="I1" s="66" t="s">
        <v>711</v>
      </c>
      <c r="J1" s="27"/>
    </row>
    <row r="2" spans="1:13" ht="15.75">
      <c r="A2" s="63"/>
      <c r="B2" s="27"/>
      <c r="C2" s="27"/>
      <c r="D2" s="27"/>
      <c r="E2" s="33"/>
      <c r="F2" s="27"/>
      <c r="G2" s="27"/>
      <c r="H2" s="27"/>
      <c r="I2" s="66" t="s">
        <v>125</v>
      </c>
      <c r="J2" s="27"/>
    </row>
    <row r="3" spans="1:13" ht="15.75">
      <c r="A3" s="63"/>
      <c r="B3" s="27"/>
      <c r="C3" s="27"/>
      <c r="D3" s="27"/>
      <c r="E3" s="33"/>
      <c r="F3" s="27"/>
      <c r="G3" s="27"/>
      <c r="H3" s="27"/>
      <c r="I3" s="66" t="s">
        <v>575</v>
      </c>
      <c r="J3" s="27"/>
    </row>
    <row r="4" spans="1:13" ht="15.75">
      <c r="A4" s="63"/>
      <c r="B4" s="27"/>
      <c r="C4" s="27"/>
      <c r="D4" s="27"/>
      <c r="E4" s="33"/>
      <c r="F4" s="374"/>
      <c r="G4" s="376"/>
      <c r="H4" s="376"/>
      <c r="I4" s="376"/>
      <c r="J4" s="27"/>
    </row>
    <row r="5" spans="1:13" ht="9.75" customHeight="1">
      <c r="A5" s="63"/>
      <c r="B5" s="27"/>
      <c r="C5" s="27"/>
      <c r="D5" s="27"/>
      <c r="E5" s="33"/>
    </row>
    <row r="6" spans="1:13" ht="15.75">
      <c r="A6" s="381" t="s">
        <v>613</v>
      </c>
      <c r="B6" s="381"/>
      <c r="C6" s="381"/>
      <c r="D6" s="381"/>
      <c r="E6" s="381"/>
      <c r="F6" s="381"/>
      <c r="G6" s="381"/>
      <c r="H6" s="381"/>
      <c r="I6" s="381"/>
      <c r="J6" s="34"/>
    </row>
    <row r="7" spans="1:13" ht="12" customHeight="1">
      <c r="A7" s="381" t="s">
        <v>518</v>
      </c>
      <c r="B7" s="381"/>
      <c r="C7" s="381"/>
      <c r="D7" s="381"/>
      <c r="E7" s="381"/>
      <c r="F7" s="381"/>
      <c r="G7" s="381"/>
      <c r="H7" s="381"/>
      <c r="I7" s="381"/>
      <c r="J7" s="34"/>
    </row>
    <row r="8" spans="1:13" ht="12.75" customHeight="1">
      <c r="A8" s="61" t="s">
        <v>12</v>
      </c>
      <c r="B8" s="35"/>
      <c r="C8" s="36"/>
      <c r="D8" s="36"/>
      <c r="E8" s="37"/>
      <c r="F8" s="38"/>
      <c r="G8" s="39"/>
      <c r="H8" s="38"/>
      <c r="I8" s="62" t="s">
        <v>11</v>
      </c>
    </row>
    <row r="9" spans="1:13" ht="87" customHeight="1">
      <c r="A9" s="64" t="s">
        <v>1</v>
      </c>
      <c r="B9" s="40" t="s">
        <v>3</v>
      </c>
      <c r="C9" s="65" t="s">
        <v>6</v>
      </c>
      <c r="D9" s="65" t="s">
        <v>7</v>
      </c>
      <c r="E9" s="41" t="s">
        <v>4</v>
      </c>
      <c r="F9" s="41" t="s">
        <v>5</v>
      </c>
      <c r="G9" s="41" t="s">
        <v>96</v>
      </c>
      <c r="H9" s="41" t="s">
        <v>206</v>
      </c>
      <c r="I9" s="41" t="s">
        <v>13</v>
      </c>
    </row>
    <row r="10" spans="1:13" s="44" customFormat="1" ht="12" customHeight="1">
      <c r="A10" s="42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M10" s="45"/>
    </row>
    <row r="11" spans="1:13" s="46" customFormat="1">
      <c r="A11" s="21" t="s">
        <v>99</v>
      </c>
      <c r="B11" s="18" t="s">
        <v>102</v>
      </c>
      <c r="C11" s="21" t="s">
        <v>14</v>
      </c>
      <c r="D11" s="21" t="s">
        <v>15</v>
      </c>
      <c r="E11" s="164">
        <f t="shared" ref="E11:E23" si="0">F11+G11+H11+I11</f>
        <v>6753.8</v>
      </c>
      <c r="F11" s="164">
        <f>SUM(F12:F19)</f>
        <v>6790.2</v>
      </c>
      <c r="G11" s="164">
        <f>SUM(G12:G19)</f>
        <v>-36.4</v>
      </c>
      <c r="H11" s="164">
        <f>SUM(H12:H19)</f>
        <v>0</v>
      </c>
      <c r="I11" s="164">
        <f>SUM(I12:I19)</f>
        <v>0</v>
      </c>
      <c r="M11" s="47"/>
    </row>
    <row r="12" spans="1:13" s="46" customFormat="1" ht="39.75" customHeight="1">
      <c r="A12" s="22" t="s">
        <v>165</v>
      </c>
      <c r="B12" s="13" t="s">
        <v>103</v>
      </c>
      <c r="C12" s="22" t="s">
        <v>14</v>
      </c>
      <c r="D12" s="22" t="s">
        <v>16</v>
      </c>
      <c r="E12" s="164">
        <f t="shared" si="0"/>
        <v>-12.999999999999972</v>
      </c>
      <c r="F12" s="165">
        <f>'приложение 5.5.'!H14</f>
        <v>-12.999999999999972</v>
      </c>
      <c r="G12" s="165">
        <f>'приложение 5.5.'!I14</f>
        <v>0</v>
      </c>
      <c r="H12" s="165">
        <f>'приложение 5.5.'!J14</f>
        <v>0</v>
      </c>
      <c r="I12" s="165">
        <f>'приложение 5.5.'!K14</f>
        <v>0</v>
      </c>
      <c r="M12" s="47"/>
    </row>
    <row r="13" spans="1:13" s="46" customFormat="1" ht="39" customHeight="1">
      <c r="A13" s="22" t="s">
        <v>166</v>
      </c>
      <c r="B13" s="13" t="s">
        <v>110</v>
      </c>
      <c r="C13" s="22" t="s">
        <v>14</v>
      </c>
      <c r="D13" s="22" t="s">
        <v>17</v>
      </c>
      <c r="E13" s="164">
        <f t="shared" si="0"/>
        <v>331</v>
      </c>
      <c r="F13" s="165">
        <f>'приложение 5.5.'!H28</f>
        <v>331</v>
      </c>
      <c r="G13" s="165">
        <f>'приложение 5.5.'!I28</f>
        <v>0</v>
      </c>
      <c r="H13" s="165">
        <f>'приложение 5.5.'!J28</f>
        <v>0</v>
      </c>
      <c r="I13" s="165">
        <f>'приложение 5.5.'!K28</f>
        <v>0</v>
      </c>
      <c r="M13" s="47"/>
    </row>
    <row r="14" spans="1:13" s="46" customFormat="1" ht="51">
      <c r="A14" s="15" t="s">
        <v>167</v>
      </c>
      <c r="B14" s="13" t="s">
        <v>120</v>
      </c>
      <c r="C14" s="15" t="s">
        <v>14</v>
      </c>
      <c r="D14" s="15" t="s">
        <v>18</v>
      </c>
      <c r="E14" s="164">
        <f t="shared" si="0"/>
        <v>5092</v>
      </c>
      <c r="F14" s="160">
        <f>'приложение 5.5.'!H43</f>
        <v>5092</v>
      </c>
      <c r="G14" s="160">
        <f>'приложение 5.5.'!I43</f>
        <v>0</v>
      </c>
      <c r="H14" s="160">
        <f>'приложение 5.5.'!J43</f>
        <v>0</v>
      </c>
      <c r="I14" s="160">
        <f>'приложение 5.5.'!K43</f>
        <v>0</v>
      </c>
      <c r="M14" s="47"/>
    </row>
    <row r="15" spans="1:13" s="46" customFormat="1" hidden="1">
      <c r="A15" s="15" t="s">
        <v>168</v>
      </c>
      <c r="B15" s="1" t="s">
        <v>459</v>
      </c>
      <c r="C15" s="15" t="s">
        <v>14</v>
      </c>
      <c r="D15" s="15" t="s">
        <v>19</v>
      </c>
      <c r="E15" s="164">
        <f t="shared" si="0"/>
        <v>0</v>
      </c>
      <c r="F15" s="160">
        <f>'приложение 5.5.'!H56</f>
        <v>0</v>
      </c>
      <c r="G15" s="160">
        <f>'приложение 5.5.'!I56</f>
        <v>0</v>
      </c>
      <c r="H15" s="160">
        <f>'приложение 5.5.'!J56</f>
        <v>0</v>
      </c>
      <c r="I15" s="160">
        <f>'приложение 5.5.'!K56</f>
        <v>0</v>
      </c>
      <c r="M15" s="47"/>
    </row>
    <row r="16" spans="1:13" s="46" customFormat="1" ht="38.25">
      <c r="A16" s="15" t="s">
        <v>169</v>
      </c>
      <c r="B16" s="13" t="s">
        <v>113</v>
      </c>
      <c r="C16" s="15" t="s">
        <v>14</v>
      </c>
      <c r="D16" s="15" t="s">
        <v>114</v>
      </c>
      <c r="E16" s="164">
        <f t="shared" si="0"/>
        <v>502.2</v>
      </c>
      <c r="F16" s="160">
        <f>'приложение 5.5.'!H62</f>
        <v>502.2</v>
      </c>
      <c r="G16" s="160">
        <f>'приложение 5.5.'!I62</f>
        <v>0</v>
      </c>
      <c r="H16" s="160">
        <f>'приложение 5.5.'!J62</f>
        <v>0</v>
      </c>
      <c r="I16" s="160">
        <f>'приложение 5.5.'!K62</f>
        <v>0</v>
      </c>
      <c r="M16" s="47"/>
    </row>
    <row r="17" spans="1:13" s="46" customFormat="1">
      <c r="A17" s="15" t="s">
        <v>170</v>
      </c>
      <c r="B17" s="1" t="s">
        <v>329</v>
      </c>
      <c r="C17" s="15" t="s">
        <v>14</v>
      </c>
      <c r="D17" s="15" t="s">
        <v>20</v>
      </c>
      <c r="E17" s="164">
        <f>SUM(F17:I17)</f>
        <v>0</v>
      </c>
      <c r="F17" s="160">
        <f>'приложение 5.5.'!H88</f>
        <v>0</v>
      </c>
      <c r="G17" s="160">
        <f>'приложение 5.5.'!I88</f>
        <v>0</v>
      </c>
      <c r="H17" s="160">
        <f>'приложение 5.5.'!J88</f>
        <v>0</v>
      </c>
      <c r="I17" s="160">
        <f>'приложение 5.5.'!K88</f>
        <v>0</v>
      </c>
      <c r="M17" s="47"/>
    </row>
    <row r="18" spans="1:13" s="46" customFormat="1">
      <c r="A18" s="15" t="s">
        <v>449</v>
      </c>
      <c r="B18" s="14" t="s">
        <v>134</v>
      </c>
      <c r="C18" s="15" t="s">
        <v>14</v>
      </c>
      <c r="D18" s="15" t="s">
        <v>41</v>
      </c>
      <c r="E18" s="164">
        <f t="shared" si="0"/>
        <v>-148.30000000000001</v>
      </c>
      <c r="F18" s="160">
        <f>'приложение 5.5.'!H94</f>
        <v>-148.30000000000001</v>
      </c>
      <c r="G18" s="160">
        <f>'приложение 5.5.'!I94</f>
        <v>0</v>
      </c>
      <c r="H18" s="160">
        <f>'приложение 5.5.'!J94</f>
        <v>0</v>
      </c>
      <c r="I18" s="160">
        <f>'приложение 5.5.'!K94</f>
        <v>0</v>
      </c>
      <c r="J18" s="48"/>
      <c r="M18" s="47"/>
    </row>
    <row r="19" spans="1:13" s="46" customFormat="1">
      <c r="A19" s="15" t="s">
        <v>463</v>
      </c>
      <c r="B19" s="13" t="s">
        <v>121</v>
      </c>
      <c r="C19" s="15" t="s">
        <v>14</v>
      </c>
      <c r="D19" s="15" t="s">
        <v>122</v>
      </c>
      <c r="E19" s="164">
        <f t="shared" si="0"/>
        <v>989.9000000000002</v>
      </c>
      <c r="F19" s="160">
        <f>'приложение 5.5.'!H100</f>
        <v>1026.3000000000002</v>
      </c>
      <c r="G19" s="160">
        <f>'приложение 5.5.'!I100</f>
        <v>-36.4</v>
      </c>
      <c r="H19" s="160">
        <f>'приложение 5.5.'!J100</f>
        <v>0</v>
      </c>
      <c r="I19" s="160">
        <f>'приложение 5.5.'!K100</f>
        <v>0</v>
      </c>
      <c r="M19" s="47"/>
    </row>
    <row r="20" spans="1:13" s="46" customFormat="1" ht="28.5" customHeight="1">
      <c r="A20" s="19" t="s">
        <v>116</v>
      </c>
      <c r="B20" s="18" t="s">
        <v>2</v>
      </c>
      <c r="C20" s="19" t="s">
        <v>17</v>
      </c>
      <c r="D20" s="19" t="s">
        <v>15</v>
      </c>
      <c r="E20" s="159">
        <f>SUM(F20:I20)</f>
        <v>-177.3</v>
      </c>
      <c r="F20" s="159">
        <f>F23+F22+F21</f>
        <v>-177.3</v>
      </c>
      <c r="G20" s="159">
        <f>G23+G22+G21</f>
        <v>0</v>
      </c>
      <c r="H20" s="159">
        <f>H23+H22+H21</f>
        <v>0</v>
      </c>
      <c r="I20" s="159">
        <f>I23+I22+I21</f>
        <v>0</v>
      </c>
      <c r="M20" s="47"/>
    </row>
    <row r="21" spans="1:13" s="46" customFormat="1" hidden="1">
      <c r="A21" s="15" t="s">
        <v>171</v>
      </c>
      <c r="B21" s="13" t="s">
        <v>128</v>
      </c>
      <c r="C21" s="15" t="s">
        <v>17</v>
      </c>
      <c r="D21" s="15" t="s">
        <v>18</v>
      </c>
      <c r="E21" s="164">
        <f t="shared" si="0"/>
        <v>0</v>
      </c>
      <c r="F21" s="160">
        <f>'приложение 5.5.'!H144</f>
        <v>0</v>
      </c>
      <c r="G21" s="160">
        <f>'приложение 5.5.'!I144</f>
        <v>0</v>
      </c>
      <c r="H21" s="160">
        <f>'приложение 5.5.'!J144</f>
        <v>0</v>
      </c>
      <c r="I21" s="160">
        <f>'приложение 5.5.'!K144</f>
        <v>0</v>
      </c>
      <c r="M21" s="47"/>
    </row>
    <row r="22" spans="1:13" s="46" customFormat="1" ht="42" hidden="1" customHeight="1">
      <c r="A22" s="15" t="s">
        <v>172</v>
      </c>
      <c r="B22" s="49" t="s">
        <v>450</v>
      </c>
      <c r="C22" s="15" t="s">
        <v>17</v>
      </c>
      <c r="D22" s="15" t="s">
        <v>21</v>
      </c>
      <c r="E22" s="164">
        <f t="shared" si="0"/>
        <v>0</v>
      </c>
      <c r="F22" s="160">
        <f>'приложение 5.5.'!H155</f>
        <v>0</v>
      </c>
      <c r="G22" s="160">
        <f>'приложение 5.5.'!I155</f>
        <v>0</v>
      </c>
      <c r="H22" s="160">
        <f>'приложение 5.5.'!J155</f>
        <v>0</v>
      </c>
      <c r="I22" s="160">
        <f>'приложение 5.5.'!K155</f>
        <v>0</v>
      </c>
      <c r="M22" s="47"/>
    </row>
    <row r="23" spans="1:13" s="46" customFormat="1" ht="25.5">
      <c r="A23" s="15" t="s">
        <v>173</v>
      </c>
      <c r="B23" s="13" t="s">
        <v>45</v>
      </c>
      <c r="C23" s="15" t="s">
        <v>17</v>
      </c>
      <c r="D23" s="15" t="s">
        <v>39</v>
      </c>
      <c r="E23" s="164">
        <f t="shared" si="0"/>
        <v>-177.3</v>
      </c>
      <c r="F23" s="160">
        <f>'приложение 5.5.'!H168</f>
        <v>-177.3</v>
      </c>
      <c r="G23" s="160">
        <f>'приложение 5.5.'!I168</f>
        <v>0</v>
      </c>
      <c r="H23" s="160">
        <f>'приложение 5.5.'!J168</f>
        <v>0</v>
      </c>
      <c r="I23" s="160">
        <f>'приложение 5.5.'!K168</f>
        <v>0</v>
      </c>
      <c r="M23" s="47"/>
    </row>
    <row r="24" spans="1:13" s="46" customFormat="1">
      <c r="A24" s="19" t="s">
        <v>158</v>
      </c>
      <c r="B24" s="20" t="s">
        <v>40</v>
      </c>
      <c r="C24" s="19" t="s">
        <v>18</v>
      </c>
      <c r="D24" s="19" t="s">
        <v>15</v>
      </c>
      <c r="E24" s="159">
        <f>F24+G24+H24+I24</f>
        <v>811.29999999999927</v>
      </c>
      <c r="F24" s="159">
        <f>F25+F26+F27+F28+F30+F31</f>
        <v>-5380.5</v>
      </c>
      <c r="G24" s="159">
        <f>SUM(G25:G31)</f>
        <v>-2960.6000000000004</v>
      </c>
      <c r="H24" s="159">
        <f>H25+H26+H27+H28+H30+H31</f>
        <v>9152.9</v>
      </c>
      <c r="I24" s="159">
        <f>SUM(I25:I31)</f>
        <v>-0.5</v>
      </c>
      <c r="M24" s="47"/>
    </row>
    <row r="25" spans="1:13" s="46" customFormat="1">
      <c r="A25" s="15" t="s">
        <v>174</v>
      </c>
      <c r="B25" s="14" t="s">
        <v>47</v>
      </c>
      <c r="C25" s="15" t="s">
        <v>18</v>
      </c>
      <c r="D25" s="15" t="s">
        <v>14</v>
      </c>
      <c r="E25" s="159">
        <f t="shared" ref="E25:E46" si="1">F25+G25+H25+I25</f>
        <v>-50.5</v>
      </c>
      <c r="F25" s="160">
        <f>'приложение 5.5.'!H217</f>
        <v>-50</v>
      </c>
      <c r="G25" s="160">
        <f>'приложение 5.5.'!I217</f>
        <v>0</v>
      </c>
      <c r="H25" s="160">
        <f>'приложение 5.5.'!J217</f>
        <v>0</v>
      </c>
      <c r="I25" s="160">
        <f>'приложение 5.5.'!K217</f>
        <v>-0.5</v>
      </c>
      <c r="M25" s="47"/>
    </row>
    <row r="26" spans="1:13" s="46" customFormat="1">
      <c r="A26" s="15" t="s">
        <v>175</v>
      </c>
      <c r="B26" s="29" t="s">
        <v>22</v>
      </c>
      <c r="C26" s="15" t="s">
        <v>18</v>
      </c>
      <c r="D26" s="15" t="s">
        <v>19</v>
      </c>
      <c r="E26" s="159">
        <f t="shared" si="1"/>
        <v>-3094.1000000000004</v>
      </c>
      <c r="F26" s="160">
        <f>'приложение 5.5.'!H235</f>
        <v>-133.5</v>
      </c>
      <c r="G26" s="160">
        <f>'приложение 5.5.'!I235</f>
        <v>-2960.6000000000004</v>
      </c>
      <c r="H26" s="160">
        <f>'приложение 5.5.'!J235</f>
        <v>0</v>
      </c>
      <c r="I26" s="160">
        <f>'приложение 5.5.'!K235</f>
        <v>0</v>
      </c>
      <c r="M26" s="47"/>
    </row>
    <row r="27" spans="1:13" s="46" customFormat="1">
      <c r="A27" s="15" t="s">
        <v>176</v>
      </c>
      <c r="B27" s="14" t="s">
        <v>129</v>
      </c>
      <c r="C27" s="15" t="s">
        <v>18</v>
      </c>
      <c r="D27" s="15" t="s">
        <v>23</v>
      </c>
      <c r="E27" s="159">
        <f t="shared" si="1"/>
        <v>0</v>
      </c>
      <c r="F27" s="160">
        <f>'приложение 5.5.'!H260</f>
        <v>0</v>
      </c>
      <c r="G27" s="160">
        <f>'приложение 5.5.'!I260</f>
        <v>0</v>
      </c>
      <c r="H27" s="160">
        <f>'приложение 5.5.'!J260</f>
        <v>0</v>
      </c>
      <c r="I27" s="160">
        <f>'приложение 5.5.'!K260</f>
        <v>0</v>
      </c>
      <c r="M27" s="47"/>
    </row>
    <row r="28" spans="1:13" s="46" customFormat="1">
      <c r="A28" s="15" t="s">
        <v>177</v>
      </c>
      <c r="B28" s="13" t="s">
        <v>178</v>
      </c>
      <c r="C28" s="15" t="s">
        <v>18</v>
      </c>
      <c r="D28" s="15" t="s">
        <v>21</v>
      </c>
      <c r="E28" s="159">
        <f t="shared" si="1"/>
        <v>783.8</v>
      </c>
      <c r="F28" s="160">
        <f>'приложение 5.5.'!H268</f>
        <v>783.8</v>
      </c>
      <c r="G28" s="160">
        <f>'приложение 5.5.'!I268</f>
        <v>0</v>
      </c>
      <c r="H28" s="160">
        <f>'приложение 5.5.'!J268</f>
        <v>0</v>
      </c>
      <c r="I28" s="160">
        <f>'приложение 5.5.'!K268</f>
        <v>0</v>
      </c>
      <c r="M28" s="47"/>
    </row>
    <row r="29" spans="1:13" s="46" customFormat="1">
      <c r="A29" s="15" t="s">
        <v>179</v>
      </c>
      <c r="B29" s="50" t="s">
        <v>180</v>
      </c>
      <c r="C29" s="15" t="s">
        <v>18</v>
      </c>
      <c r="D29" s="15" t="s">
        <v>21</v>
      </c>
      <c r="E29" s="159">
        <f t="shared" si="1"/>
        <v>-7815</v>
      </c>
      <c r="F29" s="160">
        <f>'приложение 5.5.'!H269</f>
        <v>-7815</v>
      </c>
      <c r="G29" s="160">
        <f>'приложение 5.5.'!I269</f>
        <v>0</v>
      </c>
      <c r="H29" s="160">
        <f>'приложение 5.5.'!J269</f>
        <v>0</v>
      </c>
      <c r="I29" s="160">
        <f>'приложение 5.5.'!K269</f>
        <v>0</v>
      </c>
      <c r="M29" s="47"/>
    </row>
    <row r="30" spans="1:13" s="46" customFormat="1">
      <c r="A30" s="15" t="s">
        <v>181</v>
      </c>
      <c r="B30" s="13" t="s">
        <v>42</v>
      </c>
      <c r="C30" s="15" t="s">
        <v>18</v>
      </c>
      <c r="D30" s="15" t="s">
        <v>33</v>
      </c>
      <c r="E30" s="159">
        <f t="shared" si="1"/>
        <v>10.6</v>
      </c>
      <c r="F30" s="160">
        <f>'приложение 5.5.'!H316</f>
        <v>10.6</v>
      </c>
      <c r="G30" s="160">
        <f>'приложение 5.5.'!I316</f>
        <v>0</v>
      </c>
      <c r="H30" s="160">
        <f>'приложение 5.5.'!J316</f>
        <v>0</v>
      </c>
      <c r="I30" s="160">
        <f>'приложение 5.5.'!K316</f>
        <v>0</v>
      </c>
      <c r="M30" s="47"/>
    </row>
    <row r="31" spans="1:13" s="46" customFormat="1">
      <c r="A31" s="15" t="s">
        <v>182</v>
      </c>
      <c r="B31" s="13" t="s">
        <v>24</v>
      </c>
      <c r="C31" s="15" t="s">
        <v>18</v>
      </c>
      <c r="D31" s="15" t="s">
        <v>38</v>
      </c>
      <c r="E31" s="159">
        <f t="shared" si="1"/>
        <v>3161.5</v>
      </c>
      <c r="F31" s="160">
        <f>'приложение 5.5.'!H331</f>
        <v>-5991.4</v>
      </c>
      <c r="G31" s="160">
        <f>'приложение 5.5.'!I331</f>
        <v>0</v>
      </c>
      <c r="H31" s="160">
        <f>'приложение 5.5.'!J331</f>
        <v>9152.9</v>
      </c>
      <c r="I31" s="160">
        <f>'приложение 5.5.'!K331</f>
        <v>0</v>
      </c>
      <c r="M31" s="47"/>
    </row>
    <row r="32" spans="1:13" s="46" customFormat="1">
      <c r="A32" s="19" t="s">
        <v>130</v>
      </c>
      <c r="B32" s="20" t="s">
        <v>25</v>
      </c>
      <c r="C32" s="19" t="s">
        <v>19</v>
      </c>
      <c r="D32" s="19" t="s">
        <v>15</v>
      </c>
      <c r="E32" s="159">
        <f t="shared" si="1"/>
        <v>6536.6999999999989</v>
      </c>
      <c r="F32" s="159">
        <f>SUM(F33:F36)</f>
        <v>-4629.2000000000007</v>
      </c>
      <c r="G32" s="159">
        <f>SUM(G33:G36)</f>
        <v>-662.09999999999991</v>
      </c>
      <c r="H32" s="159">
        <f>SUM(H33:H36)</f>
        <v>11828</v>
      </c>
      <c r="I32" s="159">
        <f>SUM(I33:I36)</f>
        <v>0</v>
      </c>
      <c r="M32" s="47"/>
    </row>
    <row r="33" spans="1:13" s="46" customFormat="1">
      <c r="A33" s="15" t="s">
        <v>183</v>
      </c>
      <c r="B33" s="14" t="s">
        <v>26</v>
      </c>
      <c r="C33" s="15" t="s">
        <v>19</v>
      </c>
      <c r="D33" s="15" t="s">
        <v>14</v>
      </c>
      <c r="E33" s="159">
        <f t="shared" si="1"/>
        <v>250.7</v>
      </c>
      <c r="F33" s="160">
        <f>'приложение 5.5.'!H427</f>
        <v>250.7</v>
      </c>
      <c r="G33" s="160">
        <f>'приложение 5.5.'!I427</f>
        <v>0</v>
      </c>
      <c r="H33" s="160">
        <f>'приложение 5.5.'!J427</f>
        <v>0</v>
      </c>
      <c r="I33" s="160">
        <f>'приложение 5.5.'!K427</f>
        <v>0</v>
      </c>
      <c r="M33" s="47"/>
    </row>
    <row r="34" spans="1:13" s="46" customFormat="1">
      <c r="A34" s="15" t="s">
        <v>184</v>
      </c>
      <c r="B34" s="14" t="s">
        <v>27</v>
      </c>
      <c r="C34" s="15" t="s">
        <v>19</v>
      </c>
      <c r="D34" s="15" t="s">
        <v>16</v>
      </c>
      <c r="E34" s="159">
        <f t="shared" si="1"/>
        <v>9980</v>
      </c>
      <c r="F34" s="160">
        <f>'приложение 5.5.'!H474</f>
        <v>-1185.8999999999999</v>
      </c>
      <c r="G34" s="160">
        <f>'приложение 5.5.'!I474</f>
        <v>-662.09999999999991</v>
      </c>
      <c r="H34" s="160">
        <f>'приложение 5.5.'!J474</f>
        <v>11828</v>
      </c>
      <c r="I34" s="160">
        <f>'приложение 5.5.'!K474</f>
        <v>0</v>
      </c>
      <c r="M34" s="47"/>
    </row>
    <row r="35" spans="1:13" s="46" customFormat="1">
      <c r="A35" s="15" t="s">
        <v>185</v>
      </c>
      <c r="B35" s="51" t="s">
        <v>37</v>
      </c>
      <c r="C35" s="52" t="s">
        <v>19</v>
      </c>
      <c r="D35" s="52" t="s">
        <v>17</v>
      </c>
      <c r="E35" s="159">
        <f t="shared" si="1"/>
        <v>1024.5999999999999</v>
      </c>
      <c r="F35" s="160">
        <f>'приложение 5.5.'!H514</f>
        <v>1024.5999999999999</v>
      </c>
      <c r="G35" s="160">
        <f>'приложение 5.5.'!I514</f>
        <v>0</v>
      </c>
      <c r="H35" s="160">
        <f>'приложение 5.5.'!J514</f>
        <v>0</v>
      </c>
      <c r="I35" s="160">
        <f>'приложение 5.5.'!K514</f>
        <v>0</v>
      </c>
      <c r="M35" s="47"/>
    </row>
    <row r="36" spans="1:13" s="46" customFormat="1" ht="30" customHeight="1">
      <c r="A36" s="15" t="s">
        <v>186</v>
      </c>
      <c r="B36" s="13" t="s">
        <v>28</v>
      </c>
      <c r="C36" s="15" t="s">
        <v>19</v>
      </c>
      <c r="D36" s="15" t="s">
        <v>19</v>
      </c>
      <c r="E36" s="159">
        <f t="shared" si="1"/>
        <v>-4718.6000000000004</v>
      </c>
      <c r="F36" s="160">
        <f>'приложение 5.5.'!H549</f>
        <v>-4718.6000000000004</v>
      </c>
      <c r="G36" s="160">
        <f>'приложение 5.5.'!I549</f>
        <v>0</v>
      </c>
      <c r="H36" s="160">
        <f>'приложение 5.5.'!J549</f>
        <v>0</v>
      </c>
      <c r="I36" s="160">
        <f>'приложение 5.5.'!K549</f>
        <v>0</v>
      </c>
      <c r="M36" s="47"/>
    </row>
    <row r="37" spans="1:13" s="46" customFormat="1">
      <c r="A37" s="15" t="s">
        <v>187</v>
      </c>
      <c r="B37" s="89" t="s">
        <v>400</v>
      </c>
      <c r="C37" s="90" t="s">
        <v>114</v>
      </c>
      <c r="D37" s="90" t="s">
        <v>15</v>
      </c>
      <c r="E37" s="159">
        <f>SUM(F37:I37)</f>
        <v>-56.7</v>
      </c>
      <c r="F37" s="159">
        <f>F38</f>
        <v>-56.7</v>
      </c>
      <c r="G37" s="159">
        <f>G38</f>
        <v>0</v>
      </c>
      <c r="H37" s="159">
        <f>H38</f>
        <v>0</v>
      </c>
      <c r="I37" s="159">
        <f>I38</f>
        <v>0</v>
      </c>
      <c r="M37" s="47"/>
    </row>
    <row r="38" spans="1:13" s="46" customFormat="1">
      <c r="A38" s="15" t="s">
        <v>188</v>
      </c>
      <c r="B38" s="91" t="s">
        <v>401</v>
      </c>
      <c r="C38" s="92" t="s">
        <v>114</v>
      </c>
      <c r="D38" s="92" t="s">
        <v>19</v>
      </c>
      <c r="E38" s="160">
        <f>SUM(F38:I38)</f>
        <v>-56.7</v>
      </c>
      <c r="F38" s="160">
        <f>'приложение 5.5.'!H588</f>
        <v>-56.7</v>
      </c>
      <c r="G38" s="160">
        <f>'приложение 5.5.'!I588</f>
        <v>0</v>
      </c>
      <c r="H38" s="160">
        <f>'приложение 5.5.'!J588</f>
        <v>0</v>
      </c>
      <c r="I38" s="160">
        <f>'приложение 5.5.'!K588</f>
        <v>0</v>
      </c>
      <c r="M38" s="47"/>
    </row>
    <row r="39" spans="1:13" s="46" customFormat="1">
      <c r="A39" s="21" t="s">
        <v>189</v>
      </c>
      <c r="B39" s="18" t="s">
        <v>29</v>
      </c>
      <c r="C39" s="21" t="s">
        <v>20</v>
      </c>
      <c r="D39" s="21" t="s">
        <v>15</v>
      </c>
      <c r="E39" s="159">
        <f t="shared" si="1"/>
        <v>433294.3</v>
      </c>
      <c r="F39" s="164">
        <f>SUM(F40:F43)</f>
        <v>24611.9</v>
      </c>
      <c r="G39" s="164">
        <f>SUM(G40:G43)</f>
        <v>-1751.3</v>
      </c>
      <c r="H39" s="164">
        <f>SUM(H40:H43)</f>
        <v>410433.7</v>
      </c>
      <c r="I39" s="164">
        <f>SUM(I40:I43)</f>
        <v>0</v>
      </c>
      <c r="M39" s="47"/>
    </row>
    <row r="40" spans="1:13" s="46" customFormat="1" ht="18" customHeight="1">
      <c r="A40" s="22" t="s">
        <v>190</v>
      </c>
      <c r="B40" s="13" t="s">
        <v>160</v>
      </c>
      <c r="C40" s="15" t="s">
        <v>20</v>
      </c>
      <c r="D40" s="15" t="s">
        <v>14</v>
      </c>
      <c r="E40" s="159">
        <f>SUM(F40:I40)</f>
        <v>-4084.8999999999996</v>
      </c>
      <c r="F40" s="165">
        <f>'приложение 5.5.'!H597</f>
        <v>-2078.7999999999997</v>
      </c>
      <c r="G40" s="165">
        <f>'приложение 5.5.'!I597</f>
        <v>-2006.1</v>
      </c>
      <c r="H40" s="165">
        <f>'приложение 5.5.'!J597</f>
        <v>0</v>
      </c>
      <c r="I40" s="165">
        <f>'приложение 5.5.'!K597</f>
        <v>0</v>
      </c>
      <c r="M40" s="47"/>
    </row>
    <row r="41" spans="1:13" s="46" customFormat="1" ht="18.75" customHeight="1">
      <c r="A41" s="22" t="s">
        <v>199</v>
      </c>
      <c r="B41" s="14" t="s">
        <v>30</v>
      </c>
      <c r="C41" s="22" t="s">
        <v>20</v>
      </c>
      <c r="D41" s="22" t="s">
        <v>16</v>
      </c>
      <c r="E41" s="159">
        <f>SUM(F41:I41)</f>
        <v>4896.0000000000009</v>
      </c>
      <c r="F41" s="165">
        <f>'приложение 5.5.'!H630</f>
        <v>3748.4000000000005</v>
      </c>
      <c r="G41" s="165">
        <f>'приложение 5.5.'!I630</f>
        <v>344.79999999999995</v>
      </c>
      <c r="H41" s="165">
        <f>'приложение 5.5.'!J630</f>
        <v>802.8</v>
      </c>
      <c r="I41" s="165">
        <f>'приложение 5.5.'!K630</f>
        <v>0</v>
      </c>
      <c r="M41" s="47"/>
    </row>
    <row r="42" spans="1:13" s="46" customFormat="1" ht="18" customHeight="1">
      <c r="A42" s="15" t="s">
        <v>453</v>
      </c>
      <c r="B42" s="13" t="s">
        <v>31</v>
      </c>
      <c r="C42" s="15" t="s">
        <v>20</v>
      </c>
      <c r="D42" s="15" t="s">
        <v>20</v>
      </c>
      <c r="E42" s="159">
        <f>SUM(F42:I42)</f>
        <v>438.8</v>
      </c>
      <c r="F42" s="160">
        <f>'приложение 5.5.'!H726</f>
        <v>438.8</v>
      </c>
      <c r="G42" s="160">
        <f>'приложение 5.5.'!I726</f>
        <v>0</v>
      </c>
      <c r="H42" s="160">
        <f>'приложение 5.5.'!J726</f>
        <v>0</v>
      </c>
      <c r="I42" s="160">
        <f>'приложение 5.5.'!K726</f>
        <v>0</v>
      </c>
      <c r="M42" s="47"/>
    </row>
    <row r="43" spans="1:13" s="46" customFormat="1" ht="15" customHeight="1">
      <c r="A43" s="15" t="s">
        <v>454</v>
      </c>
      <c r="B43" s="13" t="s">
        <v>162</v>
      </c>
      <c r="C43" s="15" t="s">
        <v>20</v>
      </c>
      <c r="D43" s="15" t="s">
        <v>21</v>
      </c>
      <c r="E43" s="159">
        <f>SUM(F43:I43)</f>
        <v>432044.4</v>
      </c>
      <c r="F43" s="160">
        <f>'приложение 5.5.'!H779</f>
        <v>22503.5</v>
      </c>
      <c r="G43" s="160">
        <f>'приложение 5.5.'!I779</f>
        <v>-90</v>
      </c>
      <c r="H43" s="160">
        <f>'приложение 5.5.'!J779</f>
        <v>409630.9</v>
      </c>
      <c r="I43" s="160">
        <f>'приложение 5.5.'!K779</f>
        <v>0</v>
      </c>
      <c r="M43" s="47"/>
    </row>
    <row r="44" spans="1:13" s="46" customFormat="1">
      <c r="A44" s="19" t="s">
        <v>191</v>
      </c>
      <c r="B44" s="18" t="s">
        <v>46</v>
      </c>
      <c r="C44" s="19" t="s">
        <v>23</v>
      </c>
      <c r="D44" s="19" t="s">
        <v>15</v>
      </c>
      <c r="E44" s="159">
        <f t="shared" si="1"/>
        <v>-900.69999999999982</v>
      </c>
      <c r="F44" s="159">
        <f>F45+F46</f>
        <v>-900.69999999999982</v>
      </c>
      <c r="G44" s="159">
        <f>G45+G46</f>
        <v>0</v>
      </c>
      <c r="H44" s="159">
        <f>H45+H46</f>
        <v>0</v>
      </c>
      <c r="I44" s="159">
        <f>I45+I46</f>
        <v>0</v>
      </c>
      <c r="L44" s="48"/>
      <c r="M44" s="47"/>
    </row>
    <row r="45" spans="1:13" s="46" customFormat="1" ht="16.5" customHeight="1">
      <c r="A45" s="15" t="s">
        <v>192</v>
      </c>
      <c r="B45" s="14" t="s">
        <v>34</v>
      </c>
      <c r="C45" s="15" t="s">
        <v>23</v>
      </c>
      <c r="D45" s="15" t="s">
        <v>14</v>
      </c>
      <c r="E45" s="159">
        <f t="shared" si="1"/>
        <v>-900.69999999999982</v>
      </c>
      <c r="F45" s="160">
        <f>'приложение 5.5.'!H832</f>
        <v>-900.69999999999982</v>
      </c>
      <c r="G45" s="160">
        <f>'приложение 5.5.'!I832</f>
        <v>0</v>
      </c>
      <c r="H45" s="160">
        <f>'приложение 5.5.'!J832</f>
        <v>0</v>
      </c>
      <c r="I45" s="160">
        <f>'приложение 5.5.'!K832</f>
        <v>0</v>
      </c>
      <c r="M45" s="47"/>
    </row>
    <row r="46" spans="1:13" s="46" customFormat="1" ht="16.5" hidden="1" customHeight="1">
      <c r="A46" s="15" t="s">
        <v>193</v>
      </c>
      <c r="B46" s="14" t="s">
        <v>126</v>
      </c>
      <c r="C46" s="15" t="s">
        <v>23</v>
      </c>
      <c r="D46" s="15" t="s">
        <v>18</v>
      </c>
      <c r="E46" s="159">
        <f t="shared" si="1"/>
        <v>0</v>
      </c>
      <c r="F46" s="160">
        <f>'приложение 5.5.'!H919</f>
        <v>0</v>
      </c>
      <c r="G46" s="160">
        <f>'приложение 5.5.'!I919</f>
        <v>0</v>
      </c>
      <c r="H46" s="160">
        <f>'приложение 5.5.'!J919</f>
        <v>0</v>
      </c>
      <c r="I46" s="160">
        <f>'приложение 5.5.'!K919</f>
        <v>0</v>
      </c>
      <c r="M46" s="47"/>
    </row>
    <row r="47" spans="1:13" s="46" customFormat="1" ht="16.5" customHeight="1">
      <c r="A47" s="19" t="s">
        <v>194</v>
      </c>
      <c r="B47" s="20" t="s">
        <v>597</v>
      </c>
      <c r="C47" s="19" t="s">
        <v>21</v>
      </c>
      <c r="D47" s="19"/>
      <c r="E47" s="159">
        <f t="shared" ref="E47:E53" si="2">SUM(F47:I47)</f>
        <v>-2174.4</v>
      </c>
      <c r="F47" s="159">
        <f>F48</f>
        <v>-2174.4</v>
      </c>
      <c r="G47" s="159">
        <f>G48</f>
        <v>0</v>
      </c>
      <c r="H47" s="159">
        <f>H48</f>
        <v>0</v>
      </c>
      <c r="I47" s="159">
        <f>I48</f>
        <v>0</v>
      </c>
      <c r="M47" s="47"/>
    </row>
    <row r="48" spans="1:13" s="46" customFormat="1" ht="16.5" customHeight="1">
      <c r="A48" s="15" t="s">
        <v>605</v>
      </c>
      <c r="B48" s="13" t="s">
        <v>598</v>
      </c>
      <c r="C48" s="15" t="s">
        <v>21</v>
      </c>
      <c r="D48" s="15" t="s">
        <v>21</v>
      </c>
      <c r="E48" s="159">
        <f t="shared" si="2"/>
        <v>-2174.4</v>
      </c>
      <c r="F48" s="160">
        <f>'приложение 5.5.'!H926</f>
        <v>-2174.4</v>
      </c>
      <c r="G48" s="160">
        <f>'приложение 5.5.'!I926</f>
        <v>0</v>
      </c>
      <c r="H48" s="160">
        <f>'приложение 5.5.'!J926</f>
        <v>0</v>
      </c>
      <c r="I48" s="160">
        <f>'приложение 5.5.'!K926</f>
        <v>0</v>
      </c>
      <c r="M48" s="47"/>
    </row>
    <row r="49" spans="1:13" s="46" customFormat="1">
      <c r="A49" s="19" t="s">
        <v>195</v>
      </c>
      <c r="B49" s="20" t="s">
        <v>144</v>
      </c>
      <c r="C49" s="19" t="s">
        <v>33</v>
      </c>
      <c r="D49" s="19" t="s">
        <v>15</v>
      </c>
      <c r="E49" s="159">
        <f t="shared" si="2"/>
        <v>2860.3</v>
      </c>
      <c r="F49" s="159">
        <f>SUM(F50:F53)</f>
        <v>-40</v>
      </c>
      <c r="G49" s="159">
        <f>SUM(G50:G53)</f>
        <v>2900.3</v>
      </c>
      <c r="H49" s="159">
        <f>SUM(H50:H53)</f>
        <v>0</v>
      </c>
      <c r="I49" s="159">
        <f>SUM(I50:I53)</f>
        <v>0</v>
      </c>
      <c r="M49" s="47"/>
    </row>
    <row r="50" spans="1:13" s="46" customFormat="1" ht="15.75" customHeight="1">
      <c r="A50" s="15" t="s">
        <v>196</v>
      </c>
      <c r="B50" s="14" t="s">
        <v>145</v>
      </c>
      <c r="C50" s="15" t="s">
        <v>33</v>
      </c>
      <c r="D50" s="15" t="s">
        <v>14</v>
      </c>
      <c r="E50" s="159">
        <f t="shared" si="2"/>
        <v>-40</v>
      </c>
      <c r="F50" s="160">
        <f>'приложение 5.5.'!H941</f>
        <v>-40</v>
      </c>
      <c r="G50" s="160">
        <f>'приложение 5.5.'!I941</f>
        <v>0</v>
      </c>
      <c r="H50" s="160">
        <f>'приложение 5.5.'!J941</f>
        <v>0</v>
      </c>
      <c r="I50" s="160">
        <f>'приложение 5.5.'!K941</f>
        <v>0</v>
      </c>
      <c r="M50" s="47"/>
    </row>
    <row r="51" spans="1:13" s="46" customFormat="1">
      <c r="A51" s="15" t="s">
        <v>606</v>
      </c>
      <c r="B51" s="13" t="s">
        <v>151</v>
      </c>
      <c r="C51" s="15" t="s">
        <v>33</v>
      </c>
      <c r="D51" s="15" t="s">
        <v>17</v>
      </c>
      <c r="E51" s="159">
        <f t="shared" si="2"/>
        <v>1983.6000000000001</v>
      </c>
      <c r="F51" s="160">
        <f>'приложение 5.5.'!H947</f>
        <v>0</v>
      </c>
      <c r="G51" s="160">
        <f>'приложение 5.5.'!I947</f>
        <v>1983.6000000000001</v>
      </c>
      <c r="H51" s="160">
        <f>'приложение 5.5.'!J947</f>
        <v>0</v>
      </c>
      <c r="I51" s="160">
        <f>'приложение 5.5.'!K947</f>
        <v>0</v>
      </c>
      <c r="M51" s="47"/>
    </row>
    <row r="52" spans="1:13" s="46" customFormat="1">
      <c r="A52" s="15" t="s">
        <v>607</v>
      </c>
      <c r="B52" s="14" t="s">
        <v>154</v>
      </c>
      <c r="C52" s="15" t="s">
        <v>33</v>
      </c>
      <c r="D52" s="15" t="s">
        <v>18</v>
      </c>
      <c r="E52" s="159">
        <f t="shared" si="2"/>
        <v>916.70000000000016</v>
      </c>
      <c r="F52" s="160">
        <f>'приложение 5.5.'!H976</f>
        <v>0</v>
      </c>
      <c r="G52" s="160">
        <f>'приложение 5.5.'!I976</f>
        <v>916.70000000000016</v>
      </c>
      <c r="H52" s="160">
        <f>'приложение 5.5.'!J976</f>
        <v>0</v>
      </c>
      <c r="I52" s="160">
        <f>'приложение 5.5.'!K976</f>
        <v>0</v>
      </c>
      <c r="M52" s="47"/>
    </row>
    <row r="53" spans="1:13" s="46" customFormat="1">
      <c r="A53" s="15" t="s">
        <v>608</v>
      </c>
      <c r="B53" s="13" t="s">
        <v>156</v>
      </c>
      <c r="C53" s="15" t="s">
        <v>33</v>
      </c>
      <c r="D53" s="15" t="s">
        <v>114</v>
      </c>
      <c r="E53" s="159">
        <f t="shared" si="2"/>
        <v>-2.2759572004815709E-14</v>
      </c>
      <c r="F53" s="160">
        <f>'приложение 5.5.'!H1004</f>
        <v>0</v>
      </c>
      <c r="G53" s="160">
        <f>'приложение 5.5.'!I1004</f>
        <v>-2.2759572004815709E-14</v>
      </c>
      <c r="H53" s="160">
        <f>'приложение 5.5.'!J1004</f>
        <v>0</v>
      </c>
      <c r="I53" s="160">
        <f>'приложение 5.5.'!K1004</f>
        <v>0</v>
      </c>
      <c r="M53" s="47"/>
    </row>
    <row r="54" spans="1:13" s="46" customFormat="1" hidden="1">
      <c r="A54" s="19" t="s">
        <v>197</v>
      </c>
      <c r="B54" s="18" t="s">
        <v>36</v>
      </c>
      <c r="C54" s="19" t="s">
        <v>41</v>
      </c>
      <c r="D54" s="19" t="s">
        <v>15</v>
      </c>
      <c r="E54" s="159">
        <f>F54+G54+H54+I54</f>
        <v>0</v>
      </c>
      <c r="F54" s="159">
        <f>F55</f>
        <v>0</v>
      </c>
      <c r="G54" s="159">
        <f>G55</f>
        <v>0</v>
      </c>
      <c r="H54" s="159">
        <f>H55</f>
        <v>0</v>
      </c>
      <c r="I54" s="159">
        <f>I55</f>
        <v>0</v>
      </c>
      <c r="J54" s="53"/>
      <c r="M54" s="47"/>
    </row>
    <row r="55" spans="1:13" s="46" customFormat="1" hidden="1">
      <c r="A55" s="15" t="s">
        <v>198</v>
      </c>
      <c r="B55" s="13" t="s">
        <v>44</v>
      </c>
      <c r="C55" s="15" t="s">
        <v>41</v>
      </c>
      <c r="D55" s="15" t="s">
        <v>16</v>
      </c>
      <c r="E55" s="159">
        <f>F55+G55+H55+I55</f>
        <v>0</v>
      </c>
      <c r="F55" s="160">
        <f>'приложение 5.5.'!H1038</f>
        <v>0</v>
      </c>
      <c r="G55" s="160">
        <f>'приложение 5.5.'!I1038</f>
        <v>0</v>
      </c>
      <c r="H55" s="160">
        <f>'приложение 5.5.'!J1038</f>
        <v>0</v>
      </c>
      <c r="I55" s="160">
        <f>'приложение 5.5.'!K1038</f>
        <v>0</v>
      </c>
      <c r="M55" s="47"/>
    </row>
    <row r="56" spans="1:13" s="46" customFormat="1">
      <c r="A56" s="19" t="s">
        <v>203</v>
      </c>
      <c r="B56" s="18" t="s">
        <v>85</v>
      </c>
      <c r="C56" s="19" t="s">
        <v>38</v>
      </c>
      <c r="D56" s="19" t="s">
        <v>15</v>
      </c>
      <c r="E56" s="159">
        <f>E57</f>
        <v>417.6</v>
      </c>
      <c r="F56" s="159">
        <f>F57</f>
        <v>417.6</v>
      </c>
      <c r="G56" s="159">
        <f>G57</f>
        <v>0</v>
      </c>
      <c r="H56" s="159">
        <f>H57</f>
        <v>0</v>
      </c>
      <c r="I56" s="159">
        <f>I57</f>
        <v>0</v>
      </c>
      <c r="M56" s="47"/>
    </row>
    <row r="57" spans="1:13" s="46" customFormat="1">
      <c r="A57" s="15" t="s">
        <v>455</v>
      </c>
      <c r="B57" s="13" t="s">
        <v>32</v>
      </c>
      <c r="C57" s="15" t="s">
        <v>38</v>
      </c>
      <c r="D57" s="15" t="s">
        <v>16</v>
      </c>
      <c r="E57" s="159">
        <f>F57+G57+H57+I57</f>
        <v>417.6</v>
      </c>
      <c r="F57" s="160">
        <f>'приложение 5.5.'!H1053</f>
        <v>417.6</v>
      </c>
      <c r="G57" s="160">
        <f>'приложение 5.5.'!I1053</f>
        <v>0</v>
      </c>
      <c r="H57" s="160">
        <f>'приложение 5.5.'!J1053</f>
        <v>0</v>
      </c>
      <c r="I57" s="160">
        <f>'приложение 5.5.'!K1053</f>
        <v>0</v>
      </c>
      <c r="M57" s="47"/>
    </row>
    <row r="58" spans="1:13" ht="25.5">
      <c r="A58" s="19" t="s">
        <v>204</v>
      </c>
      <c r="B58" s="18" t="s">
        <v>137</v>
      </c>
      <c r="C58" s="19" t="s">
        <v>122</v>
      </c>
      <c r="D58" s="19" t="s">
        <v>15</v>
      </c>
      <c r="E58" s="159">
        <f>F58+G58+H58+I58</f>
        <v>-133.9</v>
      </c>
      <c r="F58" s="159">
        <f>F59</f>
        <v>-133.9</v>
      </c>
      <c r="G58" s="159">
        <f>G59</f>
        <v>0</v>
      </c>
      <c r="H58" s="159">
        <f>H59</f>
        <v>0</v>
      </c>
      <c r="I58" s="159">
        <f>I59</f>
        <v>0</v>
      </c>
    </row>
    <row r="59" spans="1:13" ht="25.5">
      <c r="A59" s="15" t="s">
        <v>609</v>
      </c>
      <c r="B59" s="13" t="s">
        <v>451</v>
      </c>
      <c r="C59" s="15" t="s">
        <v>122</v>
      </c>
      <c r="D59" s="15" t="s">
        <v>14</v>
      </c>
      <c r="E59" s="159">
        <f>F59+G59+H59+I59</f>
        <v>-133.9</v>
      </c>
      <c r="F59" s="160">
        <f>'приложение 8.5.'!I1553</f>
        <v>-133.9</v>
      </c>
      <c r="G59" s="160">
        <f>'приложение 8.5.'!J1553</f>
        <v>0</v>
      </c>
      <c r="H59" s="160">
        <f>'приложение 8.5.'!K1553</f>
        <v>0</v>
      </c>
      <c r="I59" s="160">
        <f>'приложение 8.5.'!L1553</f>
        <v>0</v>
      </c>
    </row>
    <row r="60" spans="1:13" ht="20.25" customHeight="1">
      <c r="A60" s="19"/>
      <c r="B60" s="20" t="s">
        <v>0</v>
      </c>
      <c r="C60" s="19"/>
      <c r="D60" s="19"/>
      <c r="E60" s="159">
        <f>F60+G60+H60+I60</f>
        <v>447231.00000000006</v>
      </c>
      <c r="F60" s="159">
        <f>F11+F20+F24+F32+F37+F39+F44+F47+F49+F56+F54+F58</f>
        <v>18326.999999999996</v>
      </c>
      <c r="G60" s="159">
        <f>G11+G20+G24+G32+G37+G39+G44+G47+G49+G56+G54+G58</f>
        <v>-2510.1000000000004</v>
      </c>
      <c r="H60" s="159">
        <f>H11+H20+H24+H32+H37+H39+H44+H47+H49+H56+H54+H58</f>
        <v>431414.60000000003</v>
      </c>
      <c r="I60" s="159">
        <f>I11+I20+I24+I32+I37+I39+I44+I47+I49+I56+I54+I58</f>
        <v>-0.5</v>
      </c>
    </row>
    <row r="61" spans="1:13" s="55" customFormat="1">
      <c r="A61" s="54"/>
      <c r="E61" s="56"/>
      <c r="F61" s="56"/>
      <c r="G61" s="56"/>
      <c r="H61" s="56"/>
      <c r="I61" s="56"/>
      <c r="M61" s="57"/>
    </row>
    <row r="62" spans="1:13">
      <c r="E62" s="229"/>
      <c r="F62" s="229"/>
      <c r="G62" s="229"/>
      <c r="H62" s="229"/>
      <c r="I62" s="229"/>
    </row>
    <row r="63" spans="1:13" s="55" customFormat="1">
      <c r="A63" s="58"/>
      <c r="E63" s="59"/>
      <c r="F63" s="360"/>
      <c r="M63" s="57"/>
    </row>
    <row r="64" spans="1:13" s="55" customFormat="1">
      <c r="A64" s="58"/>
      <c r="E64" s="59"/>
      <c r="M64" s="57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7030A0"/>
    <pageSetUpPr fitToPage="1"/>
  </sheetPr>
  <dimension ref="A1:V1578"/>
  <sheetViews>
    <sheetView tabSelected="1" view="pageBreakPreview" zoomScale="70" zoomScaleNormal="80" zoomScaleSheetLayoutView="70" workbookViewId="0">
      <pane xSplit="7" ySplit="10" topLeftCell="H206" activePane="bottomRight" state="frozen"/>
      <selection pane="topRight" activeCell="H1" sqref="H1"/>
      <selection pane="bottomLeft" activeCell="A11" sqref="A11"/>
      <selection pane="bottomRight" activeCell="S209" sqref="S209"/>
    </sheetView>
  </sheetViews>
  <sheetFormatPr defaultColWidth="9.140625" defaultRowHeight="12.75"/>
  <cols>
    <col min="1" max="1" width="4.140625" style="224" customWidth="1"/>
    <col min="2" max="2" width="31.85546875" style="224" customWidth="1"/>
    <col min="3" max="3" width="4.42578125" style="224" customWidth="1"/>
    <col min="4" max="4" width="4.85546875" style="224" customWidth="1"/>
    <col min="5" max="5" width="4.28515625" style="224" customWidth="1"/>
    <col min="6" max="6" width="13.85546875" style="290" customWidth="1"/>
    <col min="7" max="7" width="5.7109375" style="224" customWidth="1"/>
    <col min="8" max="8" width="12.28515625" style="295" customWidth="1"/>
    <col min="9" max="9" width="14.140625" style="224" customWidth="1"/>
    <col min="10" max="11" width="12.85546875" style="224" customWidth="1"/>
    <col min="12" max="12" width="11.85546875" style="224" customWidth="1"/>
    <col min="13" max="13" width="11.28515625" style="224" bestFit="1" customWidth="1"/>
    <col min="14" max="14" width="9.7109375" style="224" bestFit="1" customWidth="1"/>
    <col min="15" max="15" width="9.28515625" style="224" bestFit="1" customWidth="1"/>
    <col min="16" max="19" width="9.140625" style="224"/>
    <col min="20" max="20" width="9.28515625" style="224" bestFit="1" customWidth="1"/>
    <col min="21" max="16384" width="9.140625" style="224"/>
  </cols>
  <sheetData>
    <row r="1" spans="1:13" ht="16.5" customHeight="1">
      <c r="A1" s="151"/>
      <c r="B1" s="151"/>
      <c r="C1" s="151"/>
      <c r="D1" s="151"/>
      <c r="E1" s="151"/>
      <c r="F1" s="246"/>
      <c r="G1" s="151"/>
      <c r="H1" s="147"/>
      <c r="I1" s="151"/>
      <c r="J1" s="151"/>
      <c r="K1" s="384" t="s">
        <v>712</v>
      </c>
      <c r="L1" s="384"/>
    </row>
    <row r="2" spans="1:13">
      <c r="A2" s="151"/>
      <c r="B2" s="151"/>
      <c r="C2" s="151"/>
      <c r="D2" s="151"/>
      <c r="E2" s="151"/>
      <c r="F2" s="246"/>
      <c r="G2" s="151"/>
      <c r="H2" s="147"/>
      <c r="I2" s="151"/>
      <c r="J2" s="384" t="s">
        <v>125</v>
      </c>
      <c r="K2" s="384"/>
      <c r="L2" s="384"/>
    </row>
    <row r="3" spans="1:13">
      <c r="A3" s="151"/>
      <c r="B3" s="151"/>
      <c r="C3" s="151"/>
      <c r="D3" s="151"/>
      <c r="E3" s="151"/>
      <c r="F3" s="246"/>
      <c r="G3" s="151"/>
      <c r="H3" s="147"/>
      <c r="I3" s="151"/>
      <c r="J3" s="151"/>
      <c r="K3" s="384" t="s">
        <v>575</v>
      </c>
      <c r="L3" s="384"/>
    </row>
    <row r="4" spans="1:13" ht="18.75" customHeight="1">
      <c r="A4" s="151"/>
      <c r="B4" s="151"/>
      <c r="C4" s="151"/>
      <c r="D4" s="151"/>
      <c r="E4" s="151"/>
      <c r="F4" s="246"/>
      <c r="G4" s="151"/>
      <c r="H4" s="147"/>
      <c r="I4" s="384" t="s">
        <v>612</v>
      </c>
      <c r="J4" s="384"/>
      <c r="K4" s="384"/>
      <c r="L4" s="384"/>
    </row>
    <row r="5" spans="1:13" ht="17.25" customHeight="1">
      <c r="A5" s="382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13" ht="14.25" customHeight="1">
      <c r="A6" s="386" t="s">
        <v>614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</row>
    <row r="7" spans="1:13" ht="15.75">
      <c r="A7" s="382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</row>
    <row r="8" spans="1:13" ht="27" customHeight="1">
      <c r="A8" s="247" t="s">
        <v>12</v>
      </c>
      <c r="B8" s="248"/>
      <c r="C8" s="248"/>
      <c r="D8" s="249"/>
      <c r="E8" s="249"/>
      <c r="F8" s="250"/>
      <c r="G8" s="249"/>
      <c r="H8" s="247"/>
      <c r="I8" s="249"/>
      <c r="J8" s="251"/>
      <c r="K8" s="249"/>
      <c r="L8" s="252" t="s">
        <v>11</v>
      </c>
    </row>
    <row r="9" spans="1:13" ht="99.75" customHeight="1">
      <c r="A9" s="253" t="s">
        <v>1</v>
      </c>
      <c r="B9" s="254" t="s">
        <v>3</v>
      </c>
      <c r="C9" s="255" t="s">
        <v>10</v>
      </c>
      <c r="D9" s="255" t="s">
        <v>6</v>
      </c>
      <c r="E9" s="255" t="s">
        <v>7</v>
      </c>
      <c r="F9" s="140" t="s">
        <v>8</v>
      </c>
      <c r="G9" s="256" t="s">
        <v>9</v>
      </c>
      <c r="H9" s="257" t="s">
        <v>4</v>
      </c>
      <c r="I9" s="257" t="s">
        <v>5</v>
      </c>
      <c r="J9" s="257" t="s">
        <v>96</v>
      </c>
      <c r="K9" s="257" t="s">
        <v>97</v>
      </c>
      <c r="L9" s="257" t="s">
        <v>13</v>
      </c>
    </row>
    <row r="10" spans="1:13" s="261" customFormat="1" ht="10.5">
      <c r="A10" s="258">
        <v>1</v>
      </c>
      <c r="B10" s="258">
        <v>2</v>
      </c>
      <c r="C10" s="258">
        <v>3</v>
      </c>
      <c r="D10" s="259" t="s">
        <v>201</v>
      </c>
      <c r="E10" s="259" t="s">
        <v>202</v>
      </c>
      <c r="F10" s="259">
        <v>6</v>
      </c>
      <c r="G10" s="258">
        <v>7</v>
      </c>
      <c r="H10" s="260">
        <v>8</v>
      </c>
      <c r="I10" s="258">
        <v>9</v>
      </c>
      <c r="J10" s="258">
        <v>10</v>
      </c>
      <c r="K10" s="258">
        <v>11</v>
      </c>
      <c r="L10" s="258">
        <v>12</v>
      </c>
    </row>
    <row r="11" spans="1:13" s="147" customFormat="1" ht="15" customHeight="1">
      <c r="A11" s="199" t="s">
        <v>99</v>
      </c>
      <c r="B11" s="200" t="s">
        <v>100</v>
      </c>
      <c r="C11" s="149" t="s">
        <v>101</v>
      </c>
      <c r="D11" s="140"/>
      <c r="E11" s="140"/>
      <c r="F11" s="140"/>
      <c r="G11" s="140"/>
      <c r="H11" s="167">
        <f>I11+J11+K11+L11</f>
        <v>1234.4000000000001</v>
      </c>
      <c r="I11" s="167">
        <f>I12</f>
        <v>1234.4000000000001</v>
      </c>
      <c r="J11" s="167">
        <f>J12</f>
        <v>0</v>
      </c>
      <c r="K11" s="167">
        <f>K12</f>
        <v>0</v>
      </c>
      <c r="L11" s="167">
        <f>L12</f>
        <v>0</v>
      </c>
    </row>
    <row r="12" spans="1:13" s="201" customFormat="1" ht="18" customHeight="1">
      <c r="A12" s="262"/>
      <c r="B12" s="200" t="s">
        <v>102</v>
      </c>
      <c r="C12" s="200"/>
      <c r="D12" s="263" t="s">
        <v>14</v>
      </c>
      <c r="E12" s="263" t="s">
        <v>15</v>
      </c>
      <c r="F12" s="263"/>
      <c r="G12" s="263"/>
      <c r="H12" s="338">
        <f>I12+J12+K12+L12</f>
        <v>1234.4000000000001</v>
      </c>
      <c r="I12" s="338">
        <f>I13+I21+I49+I67</f>
        <v>1234.4000000000001</v>
      </c>
      <c r="J12" s="338">
        <f>J13+J21+J49+J67</f>
        <v>0</v>
      </c>
      <c r="K12" s="338">
        <f>K13+K21+K49+K67</f>
        <v>0</v>
      </c>
      <c r="L12" s="338">
        <f>L13+L21+L49+L67</f>
        <v>0</v>
      </c>
      <c r="M12" s="264"/>
    </row>
    <row r="13" spans="1:13" s="201" customFormat="1" ht="55.5" hidden="1" customHeight="1">
      <c r="A13" s="262"/>
      <c r="B13" s="200" t="s">
        <v>103</v>
      </c>
      <c r="C13" s="200"/>
      <c r="D13" s="263" t="s">
        <v>14</v>
      </c>
      <c r="E13" s="263" t="s">
        <v>16</v>
      </c>
      <c r="F13" s="263"/>
      <c r="G13" s="263"/>
      <c r="H13" s="338">
        <f>SUM(I13:L13)</f>
        <v>0</v>
      </c>
      <c r="I13" s="338">
        <f t="shared" ref="I13:L17" si="0">I14</f>
        <v>0</v>
      </c>
      <c r="J13" s="338">
        <f t="shared" si="0"/>
        <v>0</v>
      </c>
      <c r="K13" s="338">
        <f t="shared" si="0"/>
        <v>0</v>
      </c>
      <c r="L13" s="338">
        <f t="shared" si="0"/>
        <v>0</v>
      </c>
    </row>
    <row r="14" spans="1:13" s="150" customFormat="1" ht="54.75" hidden="1" customHeight="1">
      <c r="A14" s="265"/>
      <c r="B14" s="116" t="s">
        <v>98</v>
      </c>
      <c r="C14" s="116"/>
      <c r="D14" s="139" t="s">
        <v>14</v>
      </c>
      <c r="E14" s="139" t="s">
        <v>16</v>
      </c>
      <c r="F14" s="139" t="s">
        <v>249</v>
      </c>
      <c r="G14" s="139"/>
      <c r="H14" s="323">
        <f>SUM(I14:L14)</f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323">
        <f t="shared" si="0"/>
        <v>0</v>
      </c>
      <c r="M14" s="266"/>
    </row>
    <row r="15" spans="1:13" s="150" customFormat="1" ht="39.75" hidden="1" customHeight="1">
      <c r="A15" s="265"/>
      <c r="B15" s="116" t="s">
        <v>250</v>
      </c>
      <c r="C15" s="116"/>
      <c r="D15" s="139" t="s">
        <v>14</v>
      </c>
      <c r="E15" s="139" t="s">
        <v>16</v>
      </c>
      <c r="F15" s="139" t="s">
        <v>251</v>
      </c>
      <c r="G15" s="139"/>
      <c r="H15" s="323">
        <f>SUM(I15:L15)</f>
        <v>0</v>
      </c>
      <c r="I15" s="323">
        <f>I16</f>
        <v>0</v>
      </c>
      <c r="J15" s="323">
        <f t="shared" si="0"/>
        <v>0</v>
      </c>
      <c r="K15" s="323">
        <f t="shared" si="0"/>
        <v>0</v>
      </c>
      <c r="L15" s="323">
        <f t="shared" si="0"/>
        <v>0</v>
      </c>
      <c r="M15" s="266"/>
    </row>
    <row r="16" spans="1:13" s="150" customFormat="1" ht="25.5" hidden="1">
      <c r="A16" s="265"/>
      <c r="B16" s="267" t="s">
        <v>261</v>
      </c>
      <c r="C16" s="116"/>
      <c r="D16" s="139" t="s">
        <v>14</v>
      </c>
      <c r="E16" s="139" t="s">
        <v>16</v>
      </c>
      <c r="F16" s="139" t="s">
        <v>255</v>
      </c>
      <c r="G16" s="139"/>
      <c r="H16" s="338">
        <f t="shared" ref="H16:H21" si="1">I16+J16+K16+L16</f>
        <v>0</v>
      </c>
      <c r="I16" s="323">
        <f t="shared" si="0"/>
        <v>0</v>
      </c>
      <c r="J16" s="323">
        <f t="shared" si="0"/>
        <v>0</v>
      </c>
      <c r="K16" s="323">
        <f t="shared" si="0"/>
        <v>0</v>
      </c>
      <c r="L16" s="323">
        <f t="shared" si="0"/>
        <v>0</v>
      </c>
    </row>
    <row r="17" spans="1:13" s="150" customFormat="1" ht="90" hidden="1" customHeight="1">
      <c r="A17" s="265"/>
      <c r="B17" s="116" t="s">
        <v>55</v>
      </c>
      <c r="C17" s="116"/>
      <c r="D17" s="139" t="s">
        <v>14</v>
      </c>
      <c r="E17" s="139" t="s">
        <v>16</v>
      </c>
      <c r="F17" s="139" t="s">
        <v>255</v>
      </c>
      <c r="G17" s="139" t="s">
        <v>56</v>
      </c>
      <c r="H17" s="338">
        <f t="shared" si="1"/>
        <v>0</v>
      </c>
      <c r="I17" s="323">
        <f t="shared" si="0"/>
        <v>0</v>
      </c>
      <c r="J17" s="323">
        <f>J18</f>
        <v>0</v>
      </c>
      <c r="K17" s="323">
        <f>K18</f>
        <v>0</v>
      </c>
      <c r="L17" s="323">
        <f>L18</f>
        <v>0</v>
      </c>
    </row>
    <row r="18" spans="1:13" s="150" customFormat="1" ht="37.5" hidden="1" customHeight="1">
      <c r="A18" s="265"/>
      <c r="B18" s="116" t="s">
        <v>104</v>
      </c>
      <c r="C18" s="116"/>
      <c r="D18" s="139" t="s">
        <v>14</v>
      </c>
      <c r="E18" s="139" t="s">
        <v>16</v>
      </c>
      <c r="F18" s="139" t="s">
        <v>255</v>
      </c>
      <c r="G18" s="139" t="s">
        <v>105</v>
      </c>
      <c r="H18" s="338">
        <f t="shared" si="1"/>
        <v>0</v>
      </c>
      <c r="I18" s="323">
        <f>I19+I20</f>
        <v>0</v>
      </c>
      <c r="J18" s="323">
        <f>J19+J20</f>
        <v>0</v>
      </c>
      <c r="K18" s="323">
        <f>K19+K20</f>
        <v>0</v>
      </c>
      <c r="L18" s="323">
        <f>L19+L20</f>
        <v>0</v>
      </c>
    </row>
    <row r="19" spans="1:13" s="150" customFormat="1" ht="36.75" hidden="1" customHeight="1">
      <c r="A19" s="265"/>
      <c r="B19" s="116" t="s">
        <v>213</v>
      </c>
      <c r="C19" s="116"/>
      <c r="D19" s="139" t="s">
        <v>14</v>
      </c>
      <c r="E19" s="139" t="s">
        <v>16</v>
      </c>
      <c r="F19" s="139" t="s">
        <v>255</v>
      </c>
      <c r="G19" s="139" t="s">
        <v>107</v>
      </c>
      <c r="H19" s="338">
        <f t="shared" si="1"/>
        <v>0</v>
      </c>
      <c r="I19" s="323"/>
      <c r="J19" s="323">
        <v>0</v>
      </c>
      <c r="K19" s="323">
        <v>0</v>
      </c>
      <c r="L19" s="323">
        <v>0</v>
      </c>
    </row>
    <row r="20" spans="1:13" s="150" customFormat="1" ht="61.5" hidden="1" customHeight="1">
      <c r="A20" s="265"/>
      <c r="B20" s="116" t="s">
        <v>108</v>
      </c>
      <c r="C20" s="116"/>
      <c r="D20" s="139" t="s">
        <v>14</v>
      </c>
      <c r="E20" s="139" t="s">
        <v>16</v>
      </c>
      <c r="F20" s="139" t="s">
        <v>255</v>
      </c>
      <c r="G20" s="139" t="s">
        <v>109</v>
      </c>
      <c r="H20" s="338">
        <f t="shared" si="1"/>
        <v>0</v>
      </c>
      <c r="I20" s="323"/>
      <c r="J20" s="323">
        <v>0</v>
      </c>
      <c r="K20" s="323">
        <v>0</v>
      </c>
      <c r="L20" s="323">
        <v>0</v>
      </c>
    </row>
    <row r="21" spans="1:13" s="201" customFormat="1" ht="76.5">
      <c r="A21" s="262"/>
      <c r="B21" s="200" t="s">
        <v>110</v>
      </c>
      <c r="C21" s="200"/>
      <c r="D21" s="263" t="s">
        <v>14</v>
      </c>
      <c r="E21" s="263" t="s">
        <v>17</v>
      </c>
      <c r="F21" s="263"/>
      <c r="G21" s="263"/>
      <c r="H21" s="338">
        <f t="shared" si="1"/>
        <v>331</v>
      </c>
      <c r="I21" s="338">
        <f>I22</f>
        <v>331</v>
      </c>
      <c r="J21" s="338">
        <f t="shared" ref="J21:L22" si="2">J22</f>
        <v>0</v>
      </c>
      <c r="K21" s="338">
        <f t="shared" si="2"/>
        <v>0</v>
      </c>
      <c r="L21" s="338">
        <f t="shared" si="2"/>
        <v>0</v>
      </c>
      <c r="M21" s="264"/>
    </row>
    <row r="22" spans="1:13" s="150" customFormat="1" ht="51">
      <c r="A22" s="265"/>
      <c r="B22" s="116" t="s">
        <v>98</v>
      </c>
      <c r="C22" s="200"/>
      <c r="D22" s="139" t="s">
        <v>14</v>
      </c>
      <c r="E22" s="139" t="s">
        <v>17</v>
      </c>
      <c r="F22" s="139" t="s">
        <v>249</v>
      </c>
      <c r="G22" s="263"/>
      <c r="H22" s="338">
        <f>H23</f>
        <v>331</v>
      </c>
      <c r="I22" s="323">
        <f>I23</f>
        <v>331</v>
      </c>
      <c r="J22" s="323">
        <f t="shared" si="2"/>
        <v>0</v>
      </c>
      <c r="K22" s="323">
        <f t="shared" si="2"/>
        <v>0</v>
      </c>
      <c r="L22" s="323">
        <f t="shared" si="2"/>
        <v>0</v>
      </c>
    </row>
    <row r="23" spans="1:13" s="150" customFormat="1" ht="38.25">
      <c r="A23" s="265"/>
      <c r="B23" s="116" t="s">
        <v>250</v>
      </c>
      <c r="C23" s="116"/>
      <c r="D23" s="139" t="s">
        <v>14</v>
      </c>
      <c r="E23" s="139" t="s">
        <v>17</v>
      </c>
      <c r="F23" s="139" t="s">
        <v>251</v>
      </c>
      <c r="G23" s="139"/>
      <c r="H23" s="338">
        <f t="shared" ref="H23:H43" si="3">I23+J23+K23+L23</f>
        <v>331</v>
      </c>
      <c r="I23" s="323">
        <f>I24+I37+I43</f>
        <v>331</v>
      </c>
      <c r="J23" s="323">
        <f>J24+J43</f>
        <v>0</v>
      </c>
      <c r="K23" s="323">
        <f>K24+K43</f>
        <v>0</v>
      </c>
      <c r="L23" s="323">
        <f>L24+L43</f>
        <v>0</v>
      </c>
    </row>
    <row r="24" spans="1:13" s="150" customFormat="1" ht="25.5">
      <c r="A24" s="265"/>
      <c r="B24" s="116" t="s">
        <v>124</v>
      </c>
      <c r="C24" s="116"/>
      <c r="D24" s="139" t="s">
        <v>14</v>
      </c>
      <c r="E24" s="139" t="s">
        <v>17</v>
      </c>
      <c r="F24" s="139" t="s">
        <v>256</v>
      </c>
      <c r="G24" s="139"/>
      <c r="H24" s="338">
        <f t="shared" si="3"/>
        <v>606.4</v>
      </c>
      <c r="I24" s="323">
        <f>I25+I30+I33</f>
        <v>606.4</v>
      </c>
      <c r="J24" s="323">
        <f t="shared" ref="J24:L25" si="4">J25</f>
        <v>0</v>
      </c>
      <c r="K24" s="323">
        <f t="shared" si="4"/>
        <v>0</v>
      </c>
      <c r="L24" s="323">
        <f t="shared" si="4"/>
        <v>0</v>
      </c>
    </row>
    <row r="25" spans="1:13" s="150" customFormat="1" ht="93" customHeight="1">
      <c r="A25" s="265"/>
      <c r="B25" s="116" t="s">
        <v>55</v>
      </c>
      <c r="C25" s="116"/>
      <c r="D25" s="139" t="s">
        <v>14</v>
      </c>
      <c r="E25" s="139" t="s">
        <v>17</v>
      </c>
      <c r="F25" s="139" t="s">
        <v>256</v>
      </c>
      <c r="G25" s="139" t="s">
        <v>56</v>
      </c>
      <c r="H25" s="338">
        <f t="shared" si="3"/>
        <v>606.6</v>
      </c>
      <c r="I25" s="323">
        <f>I26</f>
        <v>606.6</v>
      </c>
      <c r="J25" s="323">
        <f t="shared" si="4"/>
        <v>0</v>
      </c>
      <c r="K25" s="323">
        <f t="shared" si="4"/>
        <v>0</v>
      </c>
      <c r="L25" s="323">
        <f t="shared" si="4"/>
        <v>0</v>
      </c>
    </row>
    <row r="26" spans="1:13" s="150" customFormat="1" ht="39.75" customHeight="1">
      <c r="A26" s="265"/>
      <c r="B26" s="116" t="s">
        <v>104</v>
      </c>
      <c r="C26" s="116"/>
      <c r="D26" s="139" t="s">
        <v>14</v>
      </c>
      <c r="E26" s="139" t="s">
        <v>17</v>
      </c>
      <c r="F26" s="139" t="s">
        <v>256</v>
      </c>
      <c r="G26" s="139" t="s">
        <v>105</v>
      </c>
      <c r="H26" s="338">
        <f t="shared" si="3"/>
        <v>606.6</v>
      </c>
      <c r="I26" s="323">
        <f>I27+I28+I29</f>
        <v>606.6</v>
      </c>
      <c r="J26" s="323">
        <f>J27+J28</f>
        <v>0</v>
      </c>
      <c r="K26" s="323">
        <f>K27+K28</f>
        <v>0</v>
      </c>
      <c r="L26" s="323">
        <f>L27+L28</f>
        <v>0</v>
      </c>
    </row>
    <row r="27" spans="1:13" s="150" customFormat="1" ht="54.75" customHeight="1">
      <c r="A27" s="265"/>
      <c r="B27" s="116" t="s">
        <v>106</v>
      </c>
      <c r="C27" s="116"/>
      <c r="D27" s="139" t="s">
        <v>14</v>
      </c>
      <c r="E27" s="139" t="s">
        <v>17</v>
      </c>
      <c r="F27" s="139" t="s">
        <v>256</v>
      </c>
      <c r="G27" s="139" t="s">
        <v>107</v>
      </c>
      <c r="H27" s="338">
        <f t="shared" si="3"/>
        <v>298.10000000000002</v>
      </c>
      <c r="I27" s="323">
        <f>20+173.8+104.3</f>
        <v>298.10000000000002</v>
      </c>
      <c r="J27" s="323">
        <v>0</v>
      </c>
      <c r="K27" s="323">
        <v>0</v>
      </c>
      <c r="L27" s="323">
        <v>0</v>
      </c>
    </row>
    <row r="28" spans="1:13" s="150" customFormat="1" ht="50.25" customHeight="1">
      <c r="A28" s="265"/>
      <c r="B28" s="116" t="s">
        <v>108</v>
      </c>
      <c r="C28" s="116"/>
      <c r="D28" s="139" t="s">
        <v>14</v>
      </c>
      <c r="E28" s="139" t="s">
        <v>17</v>
      </c>
      <c r="F28" s="139" t="s">
        <v>256</v>
      </c>
      <c r="G28" s="139" t="s">
        <v>109</v>
      </c>
      <c r="H28" s="338">
        <f t="shared" si="3"/>
        <v>1.2000000000000028</v>
      </c>
      <c r="I28" s="323">
        <f>100-98.8</f>
        <v>1.2000000000000028</v>
      </c>
      <c r="J28" s="323">
        <v>0</v>
      </c>
      <c r="K28" s="323">
        <v>0</v>
      </c>
      <c r="L28" s="323">
        <v>0</v>
      </c>
    </row>
    <row r="29" spans="1:13" s="150" customFormat="1" ht="69.75" customHeight="1">
      <c r="A29" s="265"/>
      <c r="B29" s="337" t="s">
        <v>659</v>
      </c>
      <c r="C29" s="116"/>
      <c r="D29" s="139" t="s">
        <v>14</v>
      </c>
      <c r="E29" s="139" t="s">
        <v>17</v>
      </c>
      <c r="F29" s="139" t="s">
        <v>256</v>
      </c>
      <c r="G29" s="139" t="s">
        <v>650</v>
      </c>
      <c r="H29" s="338">
        <f t="shared" si="3"/>
        <v>307.3</v>
      </c>
      <c r="I29" s="321">
        <f>200+87.7+19.6</f>
        <v>307.3</v>
      </c>
      <c r="J29" s="323">
        <v>0</v>
      </c>
      <c r="K29" s="323">
        <v>0</v>
      </c>
      <c r="L29" s="323">
        <v>0</v>
      </c>
    </row>
    <row r="30" spans="1:13" s="150" customFormat="1" ht="60" customHeight="1">
      <c r="A30" s="265"/>
      <c r="B30" s="116" t="s">
        <v>86</v>
      </c>
      <c r="C30" s="116"/>
      <c r="D30" s="139" t="s">
        <v>14</v>
      </c>
      <c r="E30" s="139" t="s">
        <v>17</v>
      </c>
      <c r="F30" s="139" t="s">
        <v>256</v>
      </c>
      <c r="G30" s="139" t="s">
        <v>57</v>
      </c>
      <c r="H30" s="338">
        <f t="shared" si="3"/>
        <v>0</v>
      </c>
      <c r="I30" s="323">
        <f>I31</f>
        <v>0</v>
      </c>
      <c r="J30" s="323">
        <f t="shared" ref="J30:L31" si="5">J31</f>
        <v>0</v>
      </c>
      <c r="K30" s="323">
        <f t="shared" si="5"/>
        <v>0</v>
      </c>
      <c r="L30" s="323">
        <f t="shared" si="5"/>
        <v>0</v>
      </c>
    </row>
    <row r="31" spans="1:13" s="150" customFormat="1" ht="38.25">
      <c r="A31" s="265"/>
      <c r="B31" s="116" t="s">
        <v>111</v>
      </c>
      <c r="C31" s="116"/>
      <c r="D31" s="139" t="s">
        <v>14</v>
      </c>
      <c r="E31" s="139" t="s">
        <v>17</v>
      </c>
      <c r="F31" s="139" t="s">
        <v>256</v>
      </c>
      <c r="G31" s="139" t="s">
        <v>59</v>
      </c>
      <c r="H31" s="338">
        <f t="shared" si="3"/>
        <v>0</v>
      </c>
      <c r="I31" s="323">
        <f>I32</f>
        <v>0</v>
      </c>
      <c r="J31" s="323">
        <f t="shared" si="5"/>
        <v>0</v>
      </c>
      <c r="K31" s="323">
        <f t="shared" si="5"/>
        <v>0</v>
      </c>
      <c r="L31" s="323">
        <f t="shared" si="5"/>
        <v>0</v>
      </c>
    </row>
    <row r="32" spans="1:13" s="150" customFormat="1" ht="44.25" hidden="1" customHeight="1">
      <c r="A32" s="265"/>
      <c r="B32" s="116" t="s">
        <v>60</v>
      </c>
      <c r="C32" s="116"/>
      <c r="D32" s="139" t="s">
        <v>14</v>
      </c>
      <c r="E32" s="139" t="s">
        <v>17</v>
      </c>
      <c r="F32" s="139" t="s">
        <v>256</v>
      </c>
      <c r="G32" s="139" t="s">
        <v>61</v>
      </c>
      <c r="H32" s="338">
        <f t="shared" si="3"/>
        <v>0</v>
      </c>
      <c r="I32" s="323"/>
      <c r="J32" s="323">
        <v>0</v>
      </c>
      <c r="K32" s="323">
        <v>0</v>
      </c>
      <c r="L32" s="323">
        <v>0</v>
      </c>
    </row>
    <row r="33" spans="1:12" s="150" customFormat="1">
      <c r="A33" s="148"/>
      <c r="B33" s="203" t="s">
        <v>71</v>
      </c>
      <c r="C33" s="149"/>
      <c r="D33" s="139" t="s">
        <v>14</v>
      </c>
      <c r="E33" s="139" t="s">
        <v>17</v>
      </c>
      <c r="F33" s="139" t="s">
        <v>256</v>
      </c>
      <c r="G33" s="117" t="s">
        <v>72</v>
      </c>
      <c r="H33" s="167">
        <f t="shared" si="3"/>
        <v>-0.2</v>
      </c>
      <c r="I33" s="168">
        <f>I34</f>
        <v>-0.2</v>
      </c>
      <c r="J33" s="168">
        <f>J34</f>
        <v>0</v>
      </c>
      <c r="K33" s="168">
        <f>K34</f>
        <v>0</v>
      </c>
      <c r="L33" s="168">
        <f>L34</f>
        <v>0</v>
      </c>
    </row>
    <row r="34" spans="1:12" s="150" customFormat="1" ht="25.5">
      <c r="A34" s="148"/>
      <c r="B34" s="203" t="s">
        <v>73</v>
      </c>
      <c r="C34" s="149"/>
      <c r="D34" s="139" t="s">
        <v>14</v>
      </c>
      <c r="E34" s="139" t="s">
        <v>17</v>
      </c>
      <c r="F34" s="139" t="s">
        <v>256</v>
      </c>
      <c r="G34" s="117" t="s">
        <v>74</v>
      </c>
      <c r="H34" s="167">
        <f t="shared" si="3"/>
        <v>-0.2</v>
      </c>
      <c r="I34" s="168">
        <f>I35+I36</f>
        <v>-0.2</v>
      </c>
      <c r="J34" s="168">
        <f>J35+J36</f>
        <v>0</v>
      </c>
      <c r="K34" s="168">
        <f>K35+K36</f>
        <v>0</v>
      </c>
      <c r="L34" s="168">
        <f>L35+L36</f>
        <v>0</v>
      </c>
    </row>
    <row r="35" spans="1:12" s="150" customFormat="1" ht="37.5" hidden="1" customHeight="1">
      <c r="A35" s="148"/>
      <c r="B35" s="203" t="s">
        <v>75</v>
      </c>
      <c r="C35" s="268"/>
      <c r="D35" s="139" t="s">
        <v>14</v>
      </c>
      <c r="E35" s="139" t="s">
        <v>17</v>
      </c>
      <c r="F35" s="139" t="s">
        <v>256</v>
      </c>
      <c r="G35" s="117" t="s">
        <v>76</v>
      </c>
      <c r="H35" s="167">
        <f t="shared" si="3"/>
        <v>0</v>
      </c>
      <c r="I35" s="168"/>
      <c r="J35" s="168">
        <v>0</v>
      </c>
      <c r="K35" s="168">
        <v>0</v>
      </c>
      <c r="L35" s="168">
        <v>0</v>
      </c>
    </row>
    <row r="36" spans="1:12" s="150" customFormat="1" ht="16.5" customHeight="1">
      <c r="A36" s="148"/>
      <c r="B36" s="203" t="s">
        <v>640</v>
      </c>
      <c r="C36" s="268"/>
      <c r="D36" s="139" t="s">
        <v>14</v>
      </c>
      <c r="E36" s="139" t="s">
        <v>17</v>
      </c>
      <c r="F36" s="139" t="s">
        <v>639</v>
      </c>
      <c r="G36" s="117" t="s">
        <v>641</v>
      </c>
      <c r="H36" s="167">
        <f t="shared" si="3"/>
        <v>-0.2</v>
      </c>
      <c r="I36" s="168">
        <f>-0.2</f>
        <v>-0.2</v>
      </c>
      <c r="J36" s="168">
        <v>0</v>
      </c>
      <c r="K36" s="168">
        <v>0</v>
      </c>
      <c r="L36" s="168">
        <v>0</v>
      </c>
    </row>
    <row r="37" spans="1:12" s="150" customFormat="1" ht="25.5">
      <c r="A37" s="265"/>
      <c r="B37" s="267" t="s">
        <v>261</v>
      </c>
      <c r="C37" s="116"/>
      <c r="D37" s="139" t="s">
        <v>14</v>
      </c>
      <c r="E37" s="139" t="s">
        <v>17</v>
      </c>
      <c r="F37" s="139" t="s">
        <v>255</v>
      </c>
      <c r="G37" s="139"/>
      <c r="H37" s="338">
        <f t="shared" si="3"/>
        <v>203.50000000000003</v>
      </c>
      <c r="I37" s="323">
        <f t="shared" ref="I37:L38" si="6">I38</f>
        <v>203.50000000000003</v>
      </c>
      <c r="J37" s="323">
        <f t="shared" si="6"/>
        <v>0</v>
      </c>
      <c r="K37" s="323">
        <f t="shared" si="6"/>
        <v>0</v>
      </c>
      <c r="L37" s="323">
        <f t="shared" si="6"/>
        <v>0</v>
      </c>
    </row>
    <row r="38" spans="1:12" s="150" customFormat="1" ht="90" customHeight="1">
      <c r="A38" s="265"/>
      <c r="B38" s="116" t="s">
        <v>55</v>
      </c>
      <c r="C38" s="116"/>
      <c r="D38" s="139" t="s">
        <v>14</v>
      </c>
      <c r="E38" s="139" t="s">
        <v>17</v>
      </c>
      <c r="F38" s="139" t="s">
        <v>255</v>
      </c>
      <c r="G38" s="139" t="s">
        <v>56</v>
      </c>
      <c r="H38" s="338">
        <f t="shared" si="3"/>
        <v>203.50000000000003</v>
      </c>
      <c r="I38" s="323">
        <f t="shared" si="6"/>
        <v>203.50000000000003</v>
      </c>
      <c r="J38" s="323">
        <f>J39</f>
        <v>0</v>
      </c>
      <c r="K38" s="323">
        <f>K39</f>
        <v>0</v>
      </c>
      <c r="L38" s="323">
        <f>L39</f>
        <v>0</v>
      </c>
    </row>
    <row r="39" spans="1:12" s="150" customFormat="1" ht="37.5" customHeight="1">
      <c r="A39" s="265"/>
      <c r="B39" s="116" t="s">
        <v>104</v>
      </c>
      <c r="C39" s="116"/>
      <c r="D39" s="139" t="s">
        <v>14</v>
      </c>
      <c r="E39" s="139" t="s">
        <v>17</v>
      </c>
      <c r="F39" s="139" t="s">
        <v>255</v>
      </c>
      <c r="G39" s="139" t="s">
        <v>105</v>
      </c>
      <c r="H39" s="338">
        <f t="shared" si="3"/>
        <v>203.50000000000003</v>
      </c>
      <c r="I39" s="323">
        <f>I40+I41+I42</f>
        <v>203.50000000000003</v>
      </c>
      <c r="J39" s="323">
        <f>J40+J41</f>
        <v>0</v>
      </c>
      <c r="K39" s="323">
        <f>K40+K41</f>
        <v>0</v>
      </c>
      <c r="L39" s="323">
        <f>L40+L41</f>
        <v>0</v>
      </c>
    </row>
    <row r="40" spans="1:12" s="150" customFormat="1" ht="31.5" customHeight="1">
      <c r="A40" s="265"/>
      <c r="B40" s="116" t="s">
        <v>213</v>
      </c>
      <c r="C40" s="116"/>
      <c r="D40" s="139" t="s">
        <v>14</v>
      </c>
      <c r="E40" s="139" t="s">
        <v>17</v>
      </c>
      <c r="F40" s="139" t="s">
        <v>255</v>
      </c>
      <c r="G40" s="139" t="s">
        <v>107</v>
      </c>
      <c r="H40" s="338">
        <f t="shared" si="3"/>
        <v>198.70000000000002</v>
      </c>
      <c r="I40" s="323">
        <f>66+69.8+62.9</f>
        <v>198.70000000000002</v>
      </c>
      <c r="J40" s="323">
        <v>0</v>
      </c>
      <c r="K40" s="323">
        <v>0</v>
      </c>
      <c r="L40" s="323">
        <v>0</v>
      </c>
    </row>
    <row r="41" spans="1:12" s="150" customFormat="1" ht="51" hidden="1">
      <c r="A41" s="265"/>
      <c r="B41" s="116" t="s">
        <v>108</v>
      </c>
      <c r="C41" s="116"/>
      <c r="D41" s="139" t="s">
        <v>14</v>
      </c>
      <c r="E41" s="139" t="s">
        <v>17</v>
      </c>
      <c r="F41" s="139" t="s">
        <v>255</v>
      </c>
      <c r="G41" s="139" t="s">
        <v>109</v>
      </c>
      <c r="H41" s="338">
        <f t="shared" si="3"/>
        <v>0</v>
      </c>
      <c r="I41" s="323"/>
      <c r="J41" s="323">
        <v>0</v>
      </c>
      <c r="K41" s="323">
        <v>0</v>
      </c>
      <c r="L41" s="323">
        <v>0</v>
      </c>
    </row>
    <row r="42" spans="1:12" s="150" customFormat="1" ht="89.25">
      <c r="A42" s="265"/>
      <c r="B42" s="337" t="s">
        <v>659</v>
      </c>
      <c r="C42" s="116"/>
      <c r="D42" s="139" t="s">
        <v>14</v>
      </c>
      <c r="E42" s="139" t="s">
        <v>17</v>
      </c>
      <c r="F42" s="139" t="s">
        <v>255</v>
      </c>
      <c r="G42" s="139" t="s">
        <v>650</v>
      </c>
      <c r="H42" s="338">
        <f t="shared" si="3"/>
        <v>4.8</v>
      </c>
      <c r="I42" s="323">
        <f>-4.8+9.6</f>
        <v>4.8</v>
      </c>
      <c r="J42" s="323">
        <v>0</v>
      </c>
      <c r="K42" s="323">
        <v>0</v>
      </c>
      <c r="L42" s="323">
        <v>0</v>
      </c>
    </row>
    <row r="43" spans="1:12" s="150" customFormat="1" ht="25.5">
      <c r="A43" s="265"/>
      <c r="B43" s="116" t="s">
        <v>112</v>
      </c>
      <c r="C43" s="116"/>
      <c r="D43" s="139" t="s">
        <v>14</v>
      </c>
      <c r="E43" s="139" t="s">
        <v>17</v>
      </c>
      <c r="F43" s="139" t="s">
        <v>257</v>
      </c>
      <c r="G43" s="139"/>
      <c r="H43" s="338">
        <f t="shared" si="3"/>
        <v>-478.9</v>
      </c>
      <c r="I43" s="323">
        <f>I44</f>
        <v>-478.9</v>
      </c>
      <c r="J43" s="323">
        <f t="shared" ref="J43:L44" si="7">J44</f>
        <v>0</v>
      </c>
      <c r="K43" s="323">
        <f t="shared" si="7"/>
        <v>0</v>
      </c>
      <c r="L43" s="323">
        <f t="shared" si="7"/>
        <v>0</v>
      </c>
    </row>
    <row r="44" spans="1:12" s="150" customFormat="1" ht="89.25">
      <c r="A44" s="265"/>
      <c r="B44" s="116" t="s">
        <v>55</v>
      </c>
      <c r="C44" s="116"/>
      <c r="D44" s="139" t="s">
        <v>14</v>
      </c>
      <c r="E44" s="139" t="s">
        <v>17</v>
      </c>
      <c r="F44" s="139" t="s">
        <v>257</v>
      </c>
      <c r="G44" s="139" t="s">
        <v>56</v>
      </c>
      <c r="H44" s="338">
        <f>SUM(I44:L44)</f>
        <v>-478.9</v>
      </c>
      <c r="I44" s="323">
        <f>I45</f>
        <v>-478.9</v>
      </c>
      <c r="J44" s="323">
        <f t="shared" si="7"/>
        <v>0</v>
      </c>
      <c r="K44" s="323">
        <f t="shared" si="7"/>
        <v>0</v>
      </c>
      <c r="L44" s="323">
        <f t="shared" si="7"/>
        <v>0</v>
      </c>
    </row>
    <row r="45" spans="1:12" s="150" customFormat="1" ht="39.75" customHeight="1">
      <c r="A45" s="265"/>
      <c r="B45" s="116" t="s">
        <v>104</v>
      </c>
      <c r="C45" s="116"/>
      <c r="D45" s="139" t="s">
        <v>14</v>
      </c>
      <c r="E45" s="139" t="s">
        <v>17</v>
      </c>
      <c r="F45" s="139" t="s">
        <v>257</v>
      </c>
      <c r="G45" s="139" t="s">
        <v>105</v>
      </c>
      <c r="H45" s="338">
        <f>I45+J45+K45+L45</f>
        <v>-478.9</v>
      </c>
      <c r="I45" s="323">
        <f>I46+I47+I48</f>
        <v>-478.9</v>
      </c>
      <c r="J45" s="323">
        <f>J46+J47</f>
        <v>0</v>
      </c>
      <c r="K45" s="323">
        <f>K46+K47</f>
        <v>0</v>
      </c>
      <c r="L45" s="323">
        <f>L46+L47</f>
        <v>0</v>
      </c>
    </row>
    <row r="46" spans="1:12" s="150" customFormat="1" ht="34.5" customHeight="1">
      <c r="A46" s="265"/>
      <c r="B46" s="116" t="s">
        <v>106</v>
      </c>
      <c r="C46" s="116"/>
      <c r="D46" s="139" t="s">
        <v>14</v>
      </c>
      <c r="E46" s="139" t="s">
        <v>17</v>
      </c>
      <c r="F46" s="139" t="s">
        <v>257</v>
      </c>
      <c r="G46" s="139" t="s">
        <v>107</v>
      </c>
      <c r="H46" s="338">
        <f>I46+J46+K46+L46</f>
        <v>-518.79999999999995</v>
      </c>
      <c r="I46" s="323">
        <f>47-613+47.2</f>
        <v>-518.79999999999995</v>
      </c>
      <c r="J46" s="323">
        <v>0</v>
      </c>
      <c r="K46" s="323">
        <v>0</v>
      </c>
      <c r="L46" s="323">
        <v>0</v>
      </c>
    </row>
    <row r="47" spans="1:12" s="150" customFormat="1" ht="36.75" hidden="1" customHeight="1">
      <c r="A47" s="265"/>
      <c r="B47" s="116" t="s">
        <v>108</v>
      </c>
      <c r="C47" s="116"/>
      <c r="D47" s="139" t="s">
        <v>14</v>
      </c>
      <c r="E47" s="139" t="s">
        <v>17</v>
      </c>
      <c r="F47" s="139" t="s">
        <v>257</v>
      </c>
      <c r="G47" s="139" t="s">
        <v>109</v>
      </c>
      <c r="H47" s="338">
        <f>I47+J47+K47+L47</f>
        <v>0</v>
      </c>
      <c r="I47" s="323"/>
      <c r="J47" s="323">
        <v>0</v>
      </c>
      <c r="K47" s="323">
        <v>0</v>
      </c>
      <c r="L47" s="323">
        <v>0</v>
      </c>
    </row>
    <row r="48" spans="1:12" s="150" customFormat="1" ht="44.25" customHeight="1">
      <c r="A48" s="265"/>
      <c r="B48" s="337" t="s">
        <v>659</v>
      </c>
      <c r="C48" s="116"/>
      <c r="D48" s="139" t="s">
        <v>14</v>
      </c>
      <c r="E48" s="139" t="s">
        <v>17</v>
      </c>
      <c r="F48" s="139" t="s">
        <v>257</v>
      </c>
      <c r="G48" s="139" t="s">
        <v>650</v>
      </c>
      <c r="H48" s="338">
        <f>I48+J48+K48+L48</f>
        <v>39.900000000000006</v>
      </c>
      <c r="I48" s="323">
        <f>73-47.3+14.2</f>
        <v>39.900000000000006</v>
      </c>
      <c r="J48" s="323">
        <v>0</v>
      </c>
      <c r="K48" s="323">
        <v>0</v>
      </c>
      <c r="L48" s="323">
        <v>0</v>
      </c>
    </row>
    <row r="49" spans="1:14" s="201" customFormat="1" ht="68.25" customHeight="1">
      <c r="A49" s="262"/>
      <c r="B49" s="200" t="s">
        <v>113</v>
      </c>
      <c r="C49" s="200"/>
      <c r="D49" s="140" t="s">
        <v>14</v>
      </c>
      <c r="E49" s="140" t="s">
        <v>114</v>
      </c>
      <c r="F49" s="140"/>
      <c r="G49" s="140"/>
      <c r="H49" s="167">
        <f>SUM(I49:L49)</f>
        <v>903.4</v>
      </c>
      <c r="I49" s="167">
        <f>I50</f>
        <v>903.4</v>
      </c>
      <c r="J49" s="167">
        <f t="shared" ref="J49:L50" si="8">J50</f>
        <v>0</v>
      </c>
      <c r="K49" s="167">
        <f t="shared" si="8"/>
        <v>0</v>
      </c>
      <c r="L49" s="167">
        <f t="shared" si="8"/>
        <v>0</v>
      </c>
    </row>
    <row r="50" spans="1:14" s="201" customFormat="1" ht="51">
      <c r="A50" s="262"/>
      <c r="B50" s="116" t="s">
        <v>98</v>
      </c>
      <c r="C50" s="200"/>
      <c r="D50" s="139" t="s">
        <v>14</v>
      </c>
      <c r="E50" s="139" t="s">
        <v>114</v>
      </c>
      <c r="F50" s="139" t="s">
        <v>249</v>
      </c>
      <c r="G50" s="140"/>
      <c r="H50" s="167">
        <f>SUM(I50:L50)</f>
        <v>903.4</v>
      </c>
      <c r="I50" s="168">
        <f>I51</f>
        <v>903.4</v>
      </c>
      <c r="J50" s="168">
        <f t="shared" si="8"/>
        <v>0</v>
      </c>
      <c r="K50" s="168">
        <f t="shared" si="8"/>
        <v>0</v>
      </c>
      <c r="L50" s="168">
        <f t="shared" si="8"/>
        <v>0</v>
      </c>
    </row>
    <row r="51" spans="1:14" s="201" customFormat="1" ht="38.25">
      <c r="A51" s="262"/>
      <c r="B51" s="116" t="s">
        <v>250</v>
      </c>
      <c r="C51" s="116"/>
      <c r="D51" s="139" t="s">
        <v>14</v>
      </c>
      <c r="E51" s="139" t="s">
        <v>114</v>
      </c>
      <c r="F51" s="139" t="s">
        <v>251</v>
      </c>
      <c r="G51" s="140"/>
      <c r="H51" s="167">
        <f>SUM(I51:L51)</f>
        <v>903.4</v>
      </c>
      <c r="I51" s="168">
        <f>I52+I61</f>
        <v>903.4</v>
      </c>
      <c r="J51" s="168">
        <f>J52+J61</f>
        <v>0</v>
      </c>
      <c r="K51" s="168">
        <f>K52+K61</f>
        <v>0</v>
      </c>
      <c r="L51" s="168">
        <f>L52+L61</f>
        <v>0</v>
      </c>
    </row>
    <row r="52" spans="1:14" s="201" customFormat="1" ht="25.5">
      <c r="A52" s="262"/>
      <c r="B52" s="116" t="s">
        <v>124</v>
      </c>
      <c r="C52" s="116"/>
      <c r="D52" s="139" t="s">
        <v>14</v>
      </c>
      <c r="E52" s="139" t="s">
        <v>114</v>
      </c>
      <c r="F52" s="139" t="s">
        <v>256</v>
      </c>
      <c r="G52" s="140"/>
      <c r="H52" s="167">
        <f>SUM(I52:L52)</f>
        <v>479.9</v>
      </c>
      <c r="I52" s="168">
        <f>I53+I58</f>
        <v>479.9</v>
      </c>
      <c r="J52" s="168">
        <f>J53+J58</f>
        <v>0</v>
      </c>
      <c r="K52" s="168">
        <f>K53+K58</f>
        <v>0</v>
      </c>
      <c r="L52" s="168">
        <f>L53+L58</f>
        <v>0</v>
      </c>
    </row>
    <row r="53" spans="1:14" s="150" customFormat="1" ht="91.5" customHeight="1">
      <c r="A53" s="265"/>
      <c r="B53" s="116" t="s">
        <v>55</v>
      </c>
      <c r="C53" s="116"/>
      <c r="D53" s="139" t="s">
        <v>14</v>
      </c>
      <c r="E53" s="139" t="s">
        <v>114</v>
      </c>
      <c r="F53" s="139" t="s">
        <v>256</v>
      </c>
      <c r="G53" s="117" t="s">
        <v>56</v>
      </c>
      <c r="H53" s="167">
        <f t="shared" ref="H53:H60" si="9">I53+J53+K53+L53</f>
        <v>479.9</v>
      </c>
      <c r="I53" s="168">
        <f>I54</f>
        <v>479.9</v>
      </c>
      <c r="J53" s="168">
        <f>J54</f>
        <v>0</v>
      </c>
      <c r="K53" s="168">
        <f>K54</f>
        <v>0</v>
      </c>
      <c r="L53" s="168">
        <f>L54</f>
        <v>0</v>
      </c>
    </row>
    <row r="54" spans="1:14" s="150" customFormat="1" ht="38.25">
      <c r="A54" s="265"/>
      <c r="B54" s="116" t="s">
        <v>104</v>
      </c>
      <c r="C54" s="116"/>
      <c r="D54" s="139" t="s">
        <v>14</v>
      </c>
      <c r="E54" s="139" t="s">
        <v>114</v>
      </c>
      <c r="F54" s="139" t="s">
        <v>256</v>
      </c>
      <c r="G54" s="117" t="s">
        <v>105</v>
      </c>
      <c r="H54" s="167">
        <f t="shared" si="9"/>
        <v>479.9</v>
      </c>
      <c r="I54" s="168">
        <f>I55+I56+I57</f>
        <v>479.9</v>
      </c>
      <c r="J54" s="168">
        <f>J55+J56</f>
        <v>0</v>
      </c>
      <c r="K54" s="168">
        <f>K55+K56</f>
        <v>0</v>
      </c>
      <c r="L54" s="168">
        <f>L55+L56</f>
        <v>0</v>
      </c>
    </row>
    <row r="55" spans="1:14" s="150" customFormat="1" ht="51">
      <c r="A55" s="265"/>
      <c r="B55" s="116" t="s">
        <v>106</v>
      </c>
      <c r="C55" s="116"/>
      <c r="D55" s="139" t="s">
        <v>14</v>
      </c>
      <c r="E55" s="139" t="s">
        <v>114</v>
      </c>
      <c r="F55" s="139" t="s">
        <v>256</v>
      </c>
      <c r="G55" s="117" t="s">
        <v>107</v>
      </c>
      <c r="H55" s="167">
        <f t="shared" si="9"/>
        <v>233.5</v>
      </c>
      <c r="I55" s="168">
        <f>67+94.4+72.1</f>
        <v>233.5</v>
      </c>
      <c r="J55" s="168">
        <v>0</v>
      </c>
      <c r="K55" s="168">
        <v>0</v>
      </c>
      <c r="L55" s="168">
        <v>0</v>
      </c>
    </row>
    <row r="56" spans="1:14" s="150" customFormat="1" ht="51">
      <c r="A56" s="265"/>
      <c r="B56" s="116" t="s">
        <v>108</v>
      </c>
      <c r="C56" s="116"/>
      <c r="D56" s="139" t="s">
        <v>14</v>
      </c>
      <c r="E56" s="139" t="s">
        <v>114</v>
      </c>
      <c r="F56" s="139" t="s">
        <v>256</v>
      </c>
      <c r="G56" s="117" t="s">
        <v>109</v>
      </c>
      <c r="H56" s="167">
        <f t="shared" si="9"/>
        <v>7.5</v>
      </c>
      <c r="I56" s="168">
        <v>7.5</v>
      </c>
      <c r="J56" s="168">
        <v>0</v>
      </c>
      <c r="K56" s="168">
        <v>0</v>
      </c>
      <c r="L56" s="168">
        <v>0</v>
      </c>
    </row>
    <row r="57" spans="1:14" s="150" customFormat="1" ht="35.25" customHeight="1">
      <c r="A57" s="265"/>
      <c r="B57" s="337" t="s">
        <v>659</v>
      </c>
      <c r="C57" s="116"/>
      <c r="D57" s="139" t="s">
        <v>14</v>
      </c>
      <c r="E57" s="139" t="s">
        <v>114</v>
      </c>
      <c r="F57" s="139" t="s">
        <v>256</v>
      </c>
      <c r="G57" s="117" t="s">
        <v>650</v>
      </c>
      <c r="H57" s="167">
        <f t="shared" si="9"/>
        <v>238.9</v>
      </c>
      <c r="I57" s="168">
        <f>137+90.9+11</f>
        <v>238.9</v>
      </c>
      <c r="J57" s="323">
        <v>0</v>
      </c>
      <c r="K57" s="323">
        <v>0</v>
      </c>
      <c r="L57" s="323">
        <v>0</v>
      </c>
    </row>
    <row r="58" spans="1:14" s="150" customFormat="1" ht="38.25">
      <c r="A58" s="265"/>
      <c r="B58" s="116" t="s">
        <v>86</v>
      </c>
      <c r="C58" s="116"/>
      <c r="D58" s="139" t="s">
        <v>14</v>
      </c>
      <c r="E58" s="139" t="s">
        <v>114</v>
      </c>
      <c r="F58" s="139" t="s">
        <v>256</v>
      </c>
      <c r="G58" s="117" t="s">
        <v>57</v>
      </c>
      <c r="H58" s="167">
        <f t="shared" si="9"/>
        <v>0</v>
      </c>
      <c r="I58" s="168">
        <f>I59</f>
        <v>0</v>
      </c>
      <c r="J58" s="168">
        <f t="shared" ref="I58:L59" si="10">J59</f>
        <v>0</v>
      </c>
      <c r="K58" s="168">
        <f t="shared" si="10"/>
        <v>0</v>
      </c>
      <c r="L58" s="168">
        <f t="shared" si="10"/>
        <v>0</v>
      </c>
    </row>
    <row r="59" spans="1:14" s="150" customFormat="1" ht="38.25">
      <c r="A59" s="265"/>
      <c r="B59" s="116" t="s">
        <v>111</v>
      </c>
      <c r="C59" s="116"/>
      <c r="D59" s="139" t="s">
        <v>14</v>
      </c>
      <c r="E59" s="139" t="s">
        <v>114</v>
      </c>
      <c r="F59" s="139" t="s">
        <v>256</v>
      </c>
      <c r="G59" s="117" t="s">
        <v>59</v>
      </c>
      <c r="H59" s="167">
        <f t="shared" si="9"/>
        <v>0</v>
      </c>
      <c r="I59" s="168">
        <f t="shared" si="10"/>
        <v>0</v>
      </c>
      <c r="J59" s="168">
        <f t="shared" si="10"/>
        <v>0</v>
      </c>
      <c r="K59" s="168">
        <f t="shared" si="10"/>
        <v>0</v>
      </c>
      <c r="L59" s="168">
        <f t="shared" si="10"/>
        <v>0</v>
      </c>
    </row>
    <row r="60" spans="1:14" s="150" customFormat="1" ht="38.25" hidden="1">
      <c r="A60" s="265"/>
      <c r="B60" s="116" t="s">
        <v>60</v>
      </c>
      <c r="C60" s="116"/>
      <c r="D60" s="139" t="s">
        <v>14</v>
      </c>
      <c r="E60" s="139" t="s">
        <v>114</v>
      </c>
      <c r="F60" s="139" t="s">
        <v>256</v>
      </c>
      <c r="G60" s="117" t="s">
        <v>61</v>
      </c>
      <c r="H60" s="167">
        <f t="shared" si="9"/>
        <v>0</v>
      </c>
      <c r="I60" s="168"/>
      <c r="J60" s="168">
        <v>0</v>
      </c>
      <c r="K60" s="168">
        <v>0</v>
      </c>
      <c r="L60" s="168">
        <v>0</v>
      </c>
    </row>
    <row r="61" spans="1:14" s="150" customFormat="1" ht="38.25">
      <c r="A61" s="265"/>
      <c r="B61" s="116" t="s">
        <v>115</v>
      </c>
      <c r="C61" s="116"/>
      <c r="D61" s="117" t="s">
        <v>14</v>
      </c>
      <c r="E61" s="117" t="s">
        <v>114</v>
      </c>
      <c r="F61" s="117" t="s">
        <v>258</v>
      </c>
      <c r="G61" s="117"/>
      <c r="H61" s="167">
        <f t="shared" ref="H61:H66" si="11">I61+J61+K61+L61</f>
        <v>423.5</v>
      </c>
      <c r="I61" s="168">
        <f>I62</f>
        <v>423.5</v>
      </c>
      <c r="J61" s="168">
        <f t="shared" ref="I61:L62" si="12">J62</f>
        <v>0</v>
      </c>
      <c r="K61" s="168">
        <f t="shared" si="12"/>
        <v>0</v>
      </c>
      <c r="L61" s="168">
        <f t="shared" si="12"/>
        <v>0</v>
      </c>
    </row>
    <row r="62" spans="1:14" s="150" customFormat="1" ht="89.25">
      <c r="A62" s="265"/>
      <c r="B62" s="116" t="s">
        <v>55</v>
      </c>
      <c r="C62" s="116"/>
      <c r="D62" s="117" t="s">
        <v>14</v>
      </c>
      <c r="E62" s="117" t="s">
        <v>114</v>
      </c>
      <c r="F62" s="117" t="s">
        <v>258</v>
      </c>
      <c r="G62" s="117" t="s">
        <v>56</v>
      </c>
      <c r="H62" s="167">
        <f t="shared" si="11"/>
        <v>423.5</v>
      </c>
      <c r="I62" s="168">
        <f t="shared" si="12"/>
        <v>423.5</v>
      </c>
      <c r="J62" s="168">
        <f t="shared" si="12"/>
        <v>0</v>
      </c>
      <c r="K62" s="168">
        <f t="shared" si="12"/>
        <v>0</v>
      </c>
      <c r="L62" s="168">
        <f t="shared" si="12"/>
        <v>0</v>
      </c>
      <c r="N62" s="266"/>
    </row>
    <row r="63" spans="1:14" s="150" customFormat="1" ht="38.25">
      <c r="A63" s="265"/>
      <c r="B63" s="116" t="s">
        <v>104</v>
      </c>
      <c r="C63" s="116"/>
      <c r="D63" s="117" t="s">
        <v>14</v>
      </c>
      <c r="E63" s="117" t="s">
        <v>114</v>
      </c>
      <c r="F63" s="117" t="s">
        <v>258</v>
      </c>
      <c r="G63" s="117" t="s">
        <v>105</v>
      </c>
      <c r="H63" s="167">
        <f t="shared" si="11"/>
        <v>423.5</v>
      </c>
      <c r="I63" s="168">
        <f>I64+I65+I66</f>
        <v>423.5</v>
      </c>
      <c r="J63" s="168">
        <f>J64+J65+J66</f>
        <v>0</v>
      </c>
      <c r="K63" s="168">
        <f>K64+K65+K66</f>
        <v>0</v>
      </c>
      <c r="L63" s="168">
        <f>L64+L65+L66</f>
        <v>0</v>
      </c>
    </row>
    <row r="64" spans="1:14" s="150" customFormat="1" ht="51">
      <c r="A64" s="265"/>
      <c r="B64" s="116" t="s">
        <v>106</v>
      </c>
      <c r="C64" s="116"/>
      <c r="D64" s="117" t="s">
        <v>14</v>
      </c>
      <c r="E64" s="117" t="s">
        <v>114</v>
      </c>
      <c r="F64" s="117" t="s">
        <v>258</v>
      </c>
      <c r="G64" s="117" t="s">
        <v>107</v>
      </c>
      <c r="H64" s="167">
        <f t="shared" si="11"/>
        <v>410.7</v>
      </c>
      <c r="I64" s="168">
        <f>35+337+38.7</f>
        <v>410.7</v>
      </c>
      <c r="J64" s="168">
        <v>0</v>
      </c>
      <c r="K64" s="168">
        <v>0</v>
      </c>
      <c r="L64" s="168">
        <v>0</v>
      </c>
    </row>
    <row r="65" spans="1:14" s="150" customFormat="1" ht="51">
      <c r="A65" s="265"/>
      <c r="B65" s="116" t="s">
        <v>108</v>
      </c>
      <c r="C65" s="116"/>
      <c r="D65" s="117" t="s">
        <v>14</v>
      </c>
      <c r="E65" s="117" t="s">
        <v>114</v>
      </c>
      <c r="F65" s="117" t="s">
        <v>258</v>
      </c>
      <c r="G65" s="117" t="s">
        <v>109</v>
      </c>
      <c r="H65" s="167">
        <f t="shared" si="11"/>
        <v>0.2</v>
      </c>
      <c r="I65" s="168">
        <v>0.2</v>
      </c>
      <c r="J65" s="168">
        <v>0</v>
      </c>
      <c r="K65" s="168">
        <v>0</v>
      </c>
      <c r="L65" s="168">
        <v>0</v>
      </c>
    </row>
    <row r="66" spans="1:14" s="150" customFormat="1" ht="89.25">
      <c r="A66" s="265"/>
      <c r="B66" s="337" t="s">
        <v>659</v>
      </c>
      <c r="C66" s="116"/>
      <c r="D66" s="117" t="s">
        <v>14</v>
      </c>
      <c r="E66" s="117" t="s">
        <v>114</v>
      </c>
      <c r="F66" s="117" t="s">
        <v>258</v>
      </c>
      <c r="G66" s="117" t="s">
        <v>650</v>
      </c>
      <c r="H66" s="167">
        <f t="shared" si="11"/>
        <v>12.599999999999998</v>
      </c>
      <c r="I66" s="168">
        <f>92-89.7+10.3</f>
        <v>12.599999999999998</v>
      </c>
      <c r="J66" s="323">
        <f>'[1]приложение 8.1.'!J77</f>
        <v>0</v>
      </c>
      <c r="K66" s="323">
        <f>'[1]приложение 8.1.'!K77</f>
        <v>0</v>
      </c>
      <c r="L66" s="323">
        <f>'[1]приложение 8.1.'!L77</f>
        <v>0</v>
      </c>
    </row>
    <row r="67" spans="1:14" s="201" customFormat="1" ht="25.5" hidden="1">
      <c r="A67" s="262"/>
      <c r="B67" s="200" t="s">
        <v>121</v>
      </c>
      <c r="C67" s="200"/>
      <c r="D67" s="140" t="s">
        <v>14</v>
      </c>
      <c r="E67" s="140" t="s">
        <v>122</v>
      </c>
      <c r="F67" s="140"/>
      <c r="G67" s="140"/>
      <c r="H67" s="167">
        <f>SUM(I67:L67)</f>
        <v>0</v>
      </c>
      <c r="I67" s="167">
        <f t="shared" ref="I67:I75" si="13">I68</f>
        <v>0</v>
      </c>
      <c r="J67" s="167">
        <f t="shared" ref="J67:L68" si="14">J68</f>
        <v>0</v>
      </c>
      <c r="K67" s="167">
        <f t="shared" si="14"/>
        <v>0</v>
      </c>
      <c r="L67" s="167">
        <f t="shared" si="14"/>
        <v>0</v>
      </c>
    </row>
    <row r="68" spans="1:14" s="201" customFormat="1" ht="51" hidden="1">
      <c r="A68" s="262"/>
      <c r="B68" s="116" t="s">
        <v>98</v>
      </c>
      <c r="C68" s="200"/>
      <c r="D68" s="139" t="s">
        <v>14</v>
      </c>
      <c r="E68" s="139" t="s">
        <v>122</v>
      </c>
      <c r="F68" s="139" t="s">
        <v>249</v>
      </c>
      <c r="G68" s="140"/>
      <c r="H68" s="167">
        <f>SUM(I68:L68)</f>
        <v>0</v>
      </c>
      <c r="I68" s="168">
        <f t="shared" si="13"/>
        <v>0</v>
      </c>
      <c r="J68" s="168">
        <f t="shared" si="14"/>
        <v>0</v>
      </c>
      <c r="K68" s="168">
        <f t="shared" si="14"/>
        <v>0</v>
      </c>
      <c r="L68" s="168">
        <f t="shared" si="14"/>
        <v>0</v>
      </c>
    </row>
    <row r="69" spans="1:14" s="150" customFormat="1" ht="36.75" hidden="1" customHeight="1">
      <c r="A69" s="148"/>
      <c r="B69" s="116" t="s">
        <v>268</v>
      </c>
      <c r="C69" s="149"/>
      <c r="D69" s="117" t="s">
        <v>14</v>
      </c>
      <c r="E69" s="117" t="s">
        <v>122</v>
      </c>
      <c r="F69" s="117" t="s">
        <v>269</v>
      </c>
      <c r="G69" s="117"/>
      <c r="H69" s="167">
        <f>SUM(I69:L69)</f>
        <v>0</v>
      </c>
      <c r="I69" s="168">
        <f t="shared" si="13"/>
        <v>0</v>
      </c>
      <c r="J69" s="168">
        <f>J70</f>
        <v>0</v>
      </c>
      <c r="K69" s="168">
        <f>K70</f>
        <v>0</v>
      </c>
      <c r="L69" s="168">
        <f>L70</f>
        <v>0</v>
      </c>
    </row>
    <row r="70" spans="1:14" s="150" customFormat="1" ht="25.5" hidden="1">
      <c r="A70" s="148"/>
      <c r="B70" s="116" t="s">
        <v>538</v>
      </c>
      <c r="C70" s="149"/>
      <c r="D70" s="117" t="s">
        <v>14</v>
      </c>
      <c r="E70" s="117" t="s">
        <v>122</v>
      </c>
      <c r="F70" s="117" t="s">
        <v>539</v>
      </c>
      <c r="G70" s="117"/>
      <c r="H70" s="167">
        <f>SUM(I70:L70)</f>
        <v>0</v>
      </c>
      <c r="I70" s="168">
        <f>I71+I74</f>
        <v>0</v>
      </c>
      <c r="J70" s="168">
        <f>J71+J74</f>
        <v>0</v>
      </c>
      <c r="K70" s="168">
        <f>K71+K74</f>
        <v>0</v>
      </c>
      <c r="L70" s="168">
        <f>L71+L74</f>
        <v>0</v>
      </c>
    </row>
    <row r="71" spans="1:14" s="150" customFormat="1" ht="91.5" hidden="1" customHeight="1">
      <c r="A71" s="265"/>
      <c r="B71" s="116" t="s">
        <v>55</v>
      </c>
      <c r="C71" s="116"/>
      <c r="D71" s="139" t="s">
        <v>14</v>
      </c>
      <c r="E71" s="139" t="s">
        <v>122</v>
      </c>
      <c r="F71" s="117" t="s">
        <v>539</v>
      </c>
      <c r="G71" s="117" t="s">
        <v>56</v>
      </c>
      <c r="H71" s="167">
        <f t="shared" ref="H71:H78" si="15">I71+J71+K71+L71</f>
        <v>0</v>
      </c>
      <c r="I71" s="168">
        <f t="shared" ref="I71:L72" si="16">I72</f>
        <v>0</v>
      </c>
      <c r="J71" s="168">
        <f t="shared" si="16"/>
        <v>0</v>
      </c>
      <c r="K71" s="168">
        <f t="shared" si="16"/>
        <v>0</v>
      </c>
      <c r="L71" s="168">
        <f t="shared" si="16"/>
        <v>0</v>
      </c>
    </row>
    <row r="72" spans="1:14" s="150" customFormat="1" ht="38.25" hidden="1">
      <c r="A72" s="265"/>
      <c r="B72" s="116" t="s">
        <v>104</v>
      </c>
      <c r="C72" s="116"/>
      <c r="D72" s="139" t="s">
        <v>14</v>
      </c>
      <c r="E72" s="139" t="s">
        <v>122</v>
      </c>
      <c r="F72" s="117" t="s">
        <v>539</v>
      </c>
      <c r="G72" s="117" t="s">
        <v>105</v>
      </c>
      <c r="H72" s="167">
        <f t="shared" si="15"/>
        <v>0</v>
      </c>
      <c r="I72" s="168">
        <f t="shared" si="16"/>
        <v>0</v>
      </c>
      <c r="J72" s="168">
        <f t="shared" si="16"/>
        <v>0</v>
      </c>
      <c r="K72" s="168">
        <f t="shared" si="16"/>
        <v>0</v>
      </c>
      <c r="L72" s="168">
        <f t="shared" si="16"/>
        <v>0</v>
      </c>
    </row>
    <row r="73" spans="1:14" s="150" customFormat="1" ht="51" hidden="1">
      <c r="A73" s="265"/>
      <c r="B73" s="116" t="s">
        <v>108</v>
      </c>
      <c r="C73" s="116"/>
      <c r="D73" s="139" t="s">
        <v>14</v>
      </c>
      <c r="E73" s="139" t="s">
        <v>122</v>
      </c>
      <c r="F73" s="117" t="s">
        <v>539</v>
      </c>
      <c r="G73" s="117" t="s">
        <v>109</v>
      </c>
      <c r="H73" s="167">
        <f t="shared" si="15"/>
        <v>0</v>
      </c>
      <c r="I73" s="168"/>
      <c r="J73" s="168">
        <v>0</v>
      </c>
      <c r="K73" s="168">
        <v>0</v>
      </c>
      <c r="L73" s="168">
        <v>0</v>
      </c>
    </row>
    <row r="74" spans="1:14" s="150" customFormat="1" ht="38.25" hidden="1">
      <c r="A74" s="148"/>
      <c r="B74" s="116" t="s">
        <v>86</v>
      </c>
      <c r="C74" s="276"/>
      <c r="D74" s="117" t="s">
        <v>14</v>
      </c>
      <c r="E74" s="117" t="s">
        <v>122</v>
      </c>
      <c r="F74" s="117" t="s">
        <v>539</v>
      </c>
      <c r="G74" s="117" t="s">
        <v>57</v>
      </c>
      <c r="H74" s="167">
        <f t="shared" si="15"/>
        <v>0</v>
      </c>
      <c r="I74" s="168">
        <f t="shared" si="13"/>
        <v>0</v>
      </c>
      <c r="J74" s="168">
        <f t="shared" ref="J74:L75" si="17">J75</f>
        <v>0</v>
      </c>
      <c r="K74" s="168">
        <f t="shared" si="17"/>
        <v>0</v>
      </c>
      <c r="L74" s="168">
        <f t="shared" si="17"/>
        <v>0</v>
      </c>
    </row>
    <row r="75" spans="1:14" s="150" customFormat="1" ht="42.75" hidden="1" customHeight="1">
      <c r="A75" s="148"/>
      <c r="B75" s="116" t="s">
        <v>111</v>
      </c>
      <c r="C75" s="276"/>
      <c r="D75" s="117" t="s">
        <v>14</v>
      </c>
      <c r="E75" s="117" t="s">
        <v>122</v>
      </c>
      <c r="F75" s="117" t="s">
        <v>539</v>
      </c>
      <c r="G75" s="117" t="s">
        <v>59</v>
      </c>
      <c r="H75" s="167">
        <f t="shared" si="15"/>
        <v>0</v>
      </c>
      <c r="I75" s="168">
        <f t="shared" si="13"/>
        <v>0</v>
      </c>
      <c r="J75" s="168">
        <f t="shared" si="17"/>
        <v>0</v>
      </c>
      <c r="K75" s="168">
        <f t="shared" si="17"/>
        <v>0</v>
      </c>
      <c r="L75" s="168">
        <f t="shared" si="17"/>
        <v>0</v>
      </c>
    </row>
    <row r="76" spans="1:14" s="150" customFormat="1" ht="51" hidden="1">
      <c r="A76" s="148"/>
      <c r="B76" s="116" t="s">
        <v>259</v>
      </c>
      <c r="C76" s="276"/>
      <c r="D76" s="117" t="s">
        <v>14</v>
      </c>
      <c r="E76" s="117" t="s">
        <v>122</v>
      </c>
      <c r="F76" s="117" t="s">
        <v>539</v>
      </c>
      <c r="G76" s="117" t="s">
        <v>61</v>
      </c>
      <c r="H76" s="167">
        <f t="shared" si="15"/>
        <v>0</v>
      </c>
      <c r="I76" s="168"/>
      <c r="J76" s="168">
        <v>0</v>
      </c>
      <c r="K76" s="168">
        <v>0</v>
      </c>
      <c r="L76" s="168">
        <v>0</v>
      </c>
    </row>
    <row r="77" spans="1:14" s="222" customFormat="1" ht="16.5" customHeight="1">
      <c r="A77" s="226" t="s">
        <v>116</v>
      </c>
      <c r="B77" s="269" t="s">
        <v>117</v>
      </c>
      <c r="C77" s="270" t="s">
        <v>118</v>
      </c>
      <c r="D77" s="271"/>
      <c r="E77" s="271"/>
      <c r="F77" s="271"/>
      <c r="G77" s="271"/>
      <c r="H77" s="320">
        <f t="shared" si="15"/>
        <v>447191.70000000007</v>
      </c>
      <c r="I77" s="320">
        <f>I78+I194+I299+I570+I778+I790+I942+I1065+I1084+I1209+I1227</f>
        <v>14798.2</v>
      </c>
      <c r="J77" s="320">
        <f>J78+J194+J299+J570+J778+J790+J942+J1065+J1084+J1209+J1227</f>
        <v>1782.1999999999998</v>
      </c>
      <c r="K77" s="320">
        <f>K78+K194+K299+K570+K778+K790+K942+K1065+K1084+K1209+K1227</f>
        <v>430611.80000000005</v>
      </c>
      <c r="L77" s="320">
        <f>L78+L194+L299+L570+L778+L790+L942+L1065+L1084+L1209+L1227</f>
        <v>-0.5</v>
      </c>
      <c r="N77" s="272"/>
    </row>
    <row r="78" spans="1:14" s="201" customFormat="1" ht="18" customHeight="1">
      <c r="A78" s="199"/>
      <c r="B78" s="273" t="s">
        <v>102</v>
      </c>
      <c r="C78" s="200"/>
      <c r="D78" s="140" t="s">
        <v>14</v>
      </c>
      <c r="E78" s="140" t="s">
        <v>15</v>
      </c>
      <c r="F78" s="140"/>
      <c r="G78" s="140"/>
      <c r="H78" s="167">
        <f t="shared" si="15"/>
        <v>6068.9000000000005</v>
      </c>
      <c r="I78" s="167">
        <f>I79+I98+I121+I135+I128</f>
        <v>6105.3</v>
      </c>
      <c r="J78" s="167">
        <f>J79+J98+J121+J135+J128</f>
        <v>-36.4</v>
      </c>
      <c r="K78" s="167">
        <f>K79+K98+K121+K135+K128</f>
        <v>0</v>
      </c>
      <c r="L78" s="167">
        <f>L79+L98+L121+L135+L128</f>
        <v>0</v>
      </c>
    </row>
    <row r="79" spans="1:14" s="201" customFormat="1" ht="51">
      <c r="A79" s="199"/>
      <c r="B79" s="200" t="s">
        <v>119</v>
      </c>
      <c r="C79" s="149"/>
      <c r="D79" s="140" t="s">
        <v>14</v>
      </c>
      <c r="E79" s="140" t="s">
        <v>16</v>
      </c>
      <c r="F79" s="140"/>
      <c r="G79" s="140"/>
      <c r="H79" s="167">
        <f>SUM(I79:L79)</f>
        <v>-12.999999999999972</v>
      </c>
      <c r="I79" s="167">
        <f>I80</f>
        <v>-12.999999999999972</v>
      </c>
      <c r="J79" s="167">
        <f t="shared" ref="J79:L80" si="18">J80</f>
        <v>0</v>
      </c>
      <c r="K79" s="167">
        <f t="shared" si="18"/>
        <v>0</v>
      </c>
      <c r="L79" s="167">
        <f t="shared" si="18"/>
        <v>0</v>
      </c>
      <c r="M79" s="274"/>
    </row>
    <row r="80" spans="1:14" s="201" customFormat="1" ht="51">
      <c r="A80" s="199"/>
      <c r="B80" s="116" t="s">
        <v>98</v>
      </c>
      <c r="C80" s="200"/>
      <c r="D80" s="117" t="s">
        <v>14</v>
      </c>
      <c r="E80" s="117" t="s">
        <v>16</v>
      </c>
      <c r="F80" s="139" t="s">
        <v>249</v>
      </c>
      <c r="G80" s="140"/>
      <c r="H80" s="167">
        <f>SUM(I80:L80)</f>
        <v>-12.999999999999972</v>
      </c>
      <c r="I80" s="168">
        <f>I81</f>
        <v>-12.999999999999972</v>
      </c>
      <c r="J80" s="168">
        <f t="shared" si="18"/>
        <v>0</v>
      </c>
      <c r="K80" s="168">
        <f t="shared" si="18"/>
        <v>0</v>
      </c>
      <c r="L80" s="168">
        <f t="shared" si="18"/>
        <v>0</v>
      </c>
      <c r="M80" s="274"/>
    </row>
    <row r="81" spans="1:13" s="201" customFormat="1" ht="43.9" customHeight="1">
      <c r="A81" s="199"/>
      <c r="B81" s="116" t="s">
        <v>250</v>
      </c>
      <c r="C81" s="116"/>
      <c r="D81" s="117" t="s">
        <v>14</v>
      </c>
      <c r="E81" s="117" t="s">
        <v>16</v>
      </c>
      <c r="F81" s="139" t="s">
        <v>251</v>
      </c>
      <c r="G81" s="140"/>
      <c r="H81" s="167">
        <f>SUM(I81:L81)</f>
        <v>-12.999999999999972</v>
      </c>
      <c r="I81" s="168">
        <f>I82+I88</f>
        <v>-12.999999999999972</v>
      </c>
      <c r="J81" s="168">
        <f>J82+J88</f>
        <v>0</v>
      </c>
      <c r="K81" s="168">
        <f>K82+K88</f>
        <v>0</v>
      </c>
      <c r="L81" s="168">
        <f>L82+L88</f>
        <v>0</v>
      </c>
      <c r="M81" s="274"/>
    </row>
    <row r="82" spans="1:13" s="150" customFormat="1">
      <c r="A82" s="148"/>
      <c r="B82" s="116" t="s">
        <v>123</v>
      </c>
      <c r="C82" s="149"/>
      <c r="D82" s="117" t="s">
        <v>14</v>
      </c>
      <c r="E82" s="117" t="s">
        <v>16</v>
      </c>
      <c r="F82" s="117" t="s">
        <v>262</v>
      </c>
      <c r="G82" s="117"/>
      <c r="H82" s="167">
        <f t="shared" ref="H82:H87" si="19">I82+J82+K82+L82</f>
        <v>-206.4</v>
      </c>
      <c r="I82" s="168">
        <f t="shared" ref="I82:L83" si="20">I83</f>
        <v>-206.4</v>
      </c>
      <c r="J82" s="168">
        <f t="shared" si="20"/>
        <v>0</v>
      </c>
      <c r="K82" s="168">
        <f t="shared" si="20"/>
        <v>0</v>
      </c>
      <c r="L82" s="168">
        <f t="shared" si="20"/>
        <v>0</v>
      </c>
    </row>
    <row r="83" spans="1:13" s="150" customFormat="1" ht="89.25">
      <c r="A83" s="148"/>
      <c r="B83" s="116" t="s">
        <v>55</v>
      </c>
      <c r="C83" s="149"/>
      <c r="D83" s="117" t="s">
        <v>14</v>
      </c>
      <c r="E83" s="117" t="s">
        <v>16</v>
      </c>
      <c r="F83" s="117" t="s">
        <v>262</v>
      </c>
      <c r="G83" s="117" t="s">
        <v>56</v>
      </c>
      <c r="H83" s="167">
        <f t="shared" si="19"/>
        <v>-206.4</v>
      </c>
      <c r="I83" s="168">
        <f t="shared" si="20"/>
        <v>-206.4</v>
      </c>
      <c r="J83" s="168">
        <f t="shared" si="20"/>
        <v>0</v>
      </c>
      <c r="K83" s="168">
        <f t="shared" si="20"/>
        <v>0</v>
      </c>
      <c r="L83" s="168">
        <f t="shared" si="20"/>
        <v>0</v>
      </c>
    </row>
    <row r="84" spans="1:13" s="150" customFormat="1" ht="37.5" customHeight="1">
      <c r="A84" s="148"/>
      <c r="B84" s="116" t="s">
        <v>104</v>
      </c>
      <c r="C84" s="149"/>
      <c r="D84" s="117" t="s">
        <v>14</v>
      </c>
      <c r="E84" s="117" t="s">
        <v>16</v>
      </c>
      <c r="F84" s="117" t="s">
        <v>262</v>
      </c>
      <c r="G84" s="117" t="s">
        <v>105</v>
      </c>
      <c r="H84" s="167">
        <f t="shared" si="19"/>
        <v>-206.4</v>
      </c>
      <c r="I84" s="168">
        <f>I85+I86+I87</f>
        <v>-206.4</v>
      </c>
      <c r="J84" s="168">
        <f>J85+J86</f>
        <v>0</v>
      </c>
      <c r="K84" s="168">
        <f>K85+K86</f>
        <v>0</v>
      </c>
      <c r="L84" s="168">
        <f>L85+L86</f>
        <v>0</v>
      </c>
    </row>
    <row r="85" spans="1:13" s="150" customFormat="1" ht="25.5">
      <c r="A85" s="148"/>
      <c r="B85" s="116" t="s">
        <v>213</v>
      </c>
      <c r="C85" s="149"/>
      <c r="D85" s="117" t="s">
        <v>14</v>
      </c>
      <c r="E85" s="117" t="s">
        <v>16</v>
      </c>
      <c r="F85" s="117" t="s">
        <v>262</v>
      </c>
      <c r="G85" s="117" t="s">
        <v>107</v>
      </c>
      <c r="H85" s="167">
        <f t="shared" si="19"/>
        <v>10.799999999999997</v>
      </c>
      <c r="I85" s="168">
        <f>-56.8+67.6</f>
        <v>10.799999999999997</v>
      </c>
      <c r="J85" s="168">
        <v>0</v>
      </c>
      <c r="K85" s="168">
        <v>0</v>
      </c>
      <c r="L85" s="168">
        <v>0</v>
      </c>
    </row>
    <row r="86" spans="1:13" s="150" customFormat="1" ht="51">
      <c r="A86" s="148"/>
      <c r="B86" s="116" t="s">
        <v>108</v>
      </c>
      <c r="C86" s="149"/>
      <c r="D86" s="117" t="s">
        <v>14</v>
      </c>
      <c r="E86" s="117" t="s">
        <v>16</v>
      </c>
      <c r="F86" s="117" t="s">
        <v>262</v>
      </c>
      <c r="G86" s="117" t="s">
        <v>109</v>
      </c>
      <c r="H86" s="167">
        <f t="shared" si="19"/>
        <v>-110</v>
      </c>
      <c r="I86" s="168">
        <f>-110</f>
        <v>-110</v>
      </c>
      <c r="J86" s="168">
        <v>0</v>
      </c>
      <c r="K86" s="168">
        <v>0</v>
      </c>
      <c r="L86" s="168">
        <v>0</v>
      </c>
    </row>
    <row r="87" spans="1:13" s="222" customFormat="1" ht="89.25">
      <c r="A87" s="220"/>
      <c r="B87" s="339" t="s">
        <v>659</v>
      </c>
      <c r="C87" s="270"/>
      <c r="D87" s="146" t="s">
        <v>14</v>
      </c>
      <c r="E87" s="146" t="s">
        <v>16</v>
      </c>
      <c r="F87" s="146" t="s">
        <v>262</v>
      </c>
      <c r="G87" s="146" t="s">
        <v>650</v>
      </c>
      <c r="H87" s="320">
        <f t="shared" si="19"/>
        <v>-107.2</v>
      </c>
      <c r="I87" s="321">
        <f>-117.5+10.3</f>
        <v>-107.2</v>
      </c>
      <c r="J87" s="341">
        <v>0</v>
      </c>
      <c r="K87" s="341">
        <v>0</v>
      </c>
      <c r="L87" s="341">
        <v>0</v>
      </c>
    </row>
    <row r="88" spans="1:13" s="201" customFormat="1" ht="25.5">
      <c r="A88" s="199"/>
      <c r="B88" s="116" t="s">
        <v>124</v>
      </c>
      <c r="C88" s="116"/>
      <c r="D88" s="117" t="s">
        <v>14</v>
      </c>
      <c r="E88" s="117" t="s">
        <v>16</v>
      </c>
      <c r="F88" s="139" t="s">
        <v>256</v>
      </c>
      <c r="G88" s="140"/>
      <c r="H88" s="167">
        <f>SUM(I88:L88)</f>
        <v>193.40000000000003</v>
      </c>
      <c r="I88" s="168">
        <f>I89+I94</f>
        <v>193.40000000000003</v>
      </c>
      <c r="J88" s="168">
        <f>J89+J94</f>
        <v>0</v>
      </c>
      <c r="K88" s="168">
        <f>K89+K94</f>
        <v>0</v>
      </c>
      <c r="L88" s="168">
        <f>L89+L94</f>
        <v>0</v>
      </c>
      <c r="M88" s="274"/>
    </row>
    <row r="89" spans="1:13" s="150" customFormat="1" ht="89.25">
      <c r="A89" s="148"/>
      <c r="B89" s="116" t="s">
        <v>55</v>
      </c>
      <c r="C89" s="149"/>
      <c r="D89" s="117" t="s">
        <v>14</v>
      </c>
      <c r="E89" s="117" t="s">
        <v>16</v>
      </c>
      <c r="F89" s="139" t="s">
        <v>256</v>
      </c>
      <c r="G89" s="117" t="s">
        <v>56</v>
      </c>
      <c r="H89" s="167">
        <f t="shared" ref="H89:H97" si="21">I89+J89+K89+L89</f>
        <v>201.40000000000003</v>
      </c>
      <c r="I89" s="168">
        <f>I90</f>
        <v>201.40000000000003</v>
      </c>
      <c r="J89" s="168">
        <f>J90</f>
        <v>0</v>
      </c>
      <c r="K89" s="168">
        <f>K90</f>
        <v>0</v>
      </c>
      <c r="L89" s="168">
        <f>L90</f>
        <v>0</v>
      </c>
    </row>
    <row r="90" spans="1:13" s="150" customFormat="1" ht="39" customHeight="1">
      <c r="A90" s="148"/>
      <c r="B90" s="116" t="s">
        <v>104</v>
      </c>
      <c r="C90" s="149"/>
      <c r="D90" s="117" t="s">
        <v>14</v>
      </c>
      <c r="E90" s="117" t="s">
        <v>16</v>
      </c>
      <c r="F90" s="139" t="s">
        <v>256</v>
      </c>
      <c r="G90" s="117" t="s">
        <v>105</v>
      </c>
      <c r="H90" s="167">
        <f t="shared" si="21"/>
        <v>201.40000000000003</v>
      </c>
      <c r="I90" s="168">
        <f>I91+I92+I93</f>
        <v>201.40000000000003</v>
      </c>
      <c r="J90" s="168">
        <f>J91+J92</f>
        <v>0</v>
      </c>
      <c r="K90" s="168">
        <f>K91+K92</f>
        <v>0</v>
      </c>
      <c r="L90" s="168">
        <f>L91+L92</f>
        <v>0</v>
      </c>
    </row>
    <row r="91" spans="1:13" s="150" customFormat="1" ht="25.5">
      <c r="A91" s="148"/>
      <c r="B91" s="116" t="s">
        <v>213</v>
      </c>
      <c r="C91" s="149"/>
      <c r="D91" s="117" t="s">
        <v>14</v>
      </c>
      <c r="E91" s="117" t="s">
        <v>16</v>
      </c>
      <c r="F91" s="139" t="s">
        <v>256</v>
      </c>
      <c r="G91" s="117" t="s">
        <v>107</v>
      </c>
      <c r="H91" s="167">
        <f t="shared" si="21"/>
        <v>204.3</v>
      </c>
      <c r="I91" s="168">
        <f>-67.7+272</f>
        <v>204.3</v>
      </c>
      <c r="J91" s="168">
        <v>0</v>
      </c>
      <c r="K91" s="168">
        <v>0</v>
      </c>
      <c r="L91" s="168">
        <v>0</v>
      </c>
    </row>
    <row r="92" spans="1:13" s="150" customFormat="1" ht="51">
      <c r="A92" s="148"/>
      <c r="B92" s="116" t="s">
        <v>108</v>
      </c>
      <c r="C92" s="149"/>
      <c r="D92" s="117" t="s">
        <v>14</v>
      </c>
      <c r="E92" s="117" t="s">
        <v>16</v>
      </c>
      <c r="F92" s="139" t="s">
        <v>256</v>
      </c>
      <c r="G92" s="117" t="s">
        <v>109</v>
      </c>
      <c r="H92" s="167">
        <f t="shared" si="21"/>
        <v>-450</v>
      </c>
      <c r="I92" s="168">
        <f>-150-200-100</f>
        <v>-450</v>
      </c>
      <c r="J92" s="168">
        <v>0</v>
      </c>
      <c r="K92" s="168">
        <v>0</v>
      </c>
      <c r="L92" s="168">
        <v>0</v>
      </c>
    </row>
    <row r="93" spans="1:13" s="150" customFormat="1" ht="89.25">
      <c r="A93" s="148"/>
      <c r="B93" s="337" t="s">
        <v>659</v>
      </c>
      <c r="C93" s="149"/>
      <c r="D93" s="117" t="s">
        <v>14</v>
      </c>
      <c r="E93" s="117" t="s">
        <v>16</v>
      </c>
      <c r="F93" s="139" t="s">
        <v>256</v>
      </c>
      <c r="G93" s="117" t="s">
        <v>650</v>
      </c>
      <c r="H93" s="167">
        <f t="shared" si="21"/>
        <v>447.1</v>
      </c>
      <c r="I93" s="168">
        <f>400+5.5+41.6</f>
        <v>447.1</v>
      </c>
      <c r="J93" s="323">
        <v>0</v>
      </c>
      <c r="K93" s="323">
        <v>0</v>
      </c>
      <c r="L93" s="323">
        <v>0</v>
      </c>
    </row>
    <row r="94" spans="1:13" s="150" customFormat="1" ht="38.25">
      <c r="A94" s="148"/>
      <c r="B94" s="116" t="s">
        <v>86</v>
      </c>
      <c r="C94" s="149"/>
      <c r="D94" s="117" t="s">
        <v>14</v>
      </c>
      <c r="E94" s="117" t="s">
        <v>16</v>
      </c>
      <c r="F94" s="139" t="s">
        <v>256</v>
      </c>
      <c r="G94" s="117" t="s">
        <v>57</v>
      </c>
      <c r="H94" s="167">
        <f t="shared" si="21"/>
        <v>-8</v>
      </c>
      <c r="I94" s="168">
        <f>I95</f>
        <v>-8</v>
      </c>
      <c r="J94" s="168">
        <f>J95</f>
        <v>0</v>
      </c>
      <c r="K94" s="168">
        <f>K95</f>
        <v>0</v>
      </c>
      <c r="L94" s="168">
        <f>L95</f>
        <v>0</v>
      </c>
    </row>
    <row r="95" spans="1:13" s="150" customFormat="1" ht="42" customHeight="1">
      <c r="A95" s="148"/>
      <c r="B95" s="116" t="s">
        <v>111</v>
      </c>
      <c r="C95" s="149"/>
      <c r="D95" s="117" t="s">
        <v>14</v>
      </c>
      <c r="E95" s="117" t="s">
        <v>16</v>
      </c>
      <c r="F95" s="139" t="s">
        <v>256</v>
      </c>
      <c r="G95" s="117" t="s">
        <v>59</v>
      </c>
      <c r="H95" s="167">
        <f t="shared" si="21"/>
        <v>-8</v>
      </c>
      <c r="I95" s="168">
        <f>I96+I97</f>
        <v>-8</v>
      </c>
      <c r="J95" s="168">
        <f>J96+J97</f>
        <v>0</v>
      </c>
      <c r="K95" s="168">
        <f>K96+K97</f>
        <v>0</v>
      </c>
      <c r="L95" s="168">
        <f>L96+L97</f>
        <v>0</v>
      </c>
    </row>
    <row r="96" spans="1:13" s="150" customFormat="1" ht="42" customHeight="1">
      <c r="A96" s="148"/>
      <c r="B96" s="116" t="s">
        <v>63</v>
      </c>
      <c r="C96" s="149"/>
      <c r="D96" s="117" t="s">
        <v>14</v>
      </c>
      <c r="E96" s="117" t="s">
        <v>16</v>
      </c>
      <c r="F96" s="139" t="s">
        <v>256</v>
      </c>
      <c r="G96" s="117" t="s">
        <v>62</v>
      </c>
      <c r="H96" s="167">
        <f t="shared" si="21"/>
        <v>-8</v>
      </c>
      <c r="I96" s="168">
        <f>-8</f>
        <v>-8</v>
      </c>
      <c r="J96" s="168">
        <v>0</v>
      </c>
      <c r="K96" s="168">
        <v>0</v>
      </c>
      <c r="L96" s="168">
        <v>0</v>
      </c>
    </row>
    <row r="97" spans="1:12" s="150" customFormat="1" ht="51" hidden="1">
      <c r="A97" s="148"/>
      <c r="B97" s="116" t="s">
        <v>259</v>
      </c>
      <c r="C97" s="149"/>
      <c r="D97" s="117" t="s">
        <v>14</v>
      </c>
      <c r="E97" s="117" t="s">
        <v>16</v>
      </c>
      <c r="F97" s="139" t="s">
        <v>256</v>
      </c>
      <c r="G97" s="117" t="s">
        <v>61</v>
      </c>
      <c r="H97" s="167">
        <f t="shared" si="21"/>
        <v>0</v>
      </c>
      <c r="I97" s="168"/>
      <c r="J97" s="168">
        <v>0</v>
      </c>
      <c r="K97" s="168">
        <v>0</v>
      </c>
      <c r="L97" s="168">
        <v>0</v>
      </c>
    </row>
    <row r="98" spans="1:12" s="201" customFormat="1" ht="90" customHeight="1">
      <c r="A98" s="199"/>
      <c r="B98" s="200" t="s">
        <v>120</v>
      </c>
      <c r="C98" s="149"/>
      <c r="D98" s="140" t="s">
        <v>14</v>
      </c>
      <c r="E98" s="140" t="s">
        <v>18</v>
      </c>
      <c r="F98" s="140"/>
      <c r="G98" s="140"/>
      <c r="H98" s="167">
        <f>SUM(I98:L98)</f>
        <v>5092</v>
      </c>
      <c r="I98" s="167">
        <f>I99</f>
        <v>5092</v>
      </c>
      <c r="J98" s="167">
        <f t="shared" ref="J98:L99" si="22">J99</f>
        <v>0</v>
      </c>
      <c r="K98" s="167">
        <f t="shared" si="22"/>
        <v>0</v>
      </c>
      <c r="L98" s="167">
        <f t="shared" si="22"/>
        <v>0</v>
      </c>
    </row>
    <row r="99" spans="1:12" s="201" customFormat="1" ht="51">
      <c r="A99" s="199"/>
      <c r="B99" s="116" t="s">
        <v>98</v>
      </c>
      <c r="C99" s="200"/>
      <c r="D99" s="117" t="s">
        <v>14</v>
      </c>
      <c r="E99" s="117" t="s">
        <v>18</v>
      </c>
      <c r="F99" s="139" t="s">
        <v>249</v>
      </c>
      <c r="G99" s="140"/>
      <c r="H99" s="167">
        <f>SUM(I99:L99)</f>
        <v>5092</v>
      </c>
      <c r="I99" s="168">
        <f>I100</f>
        <v>5092</v>
      </c>
      <c r="J99" s="168">
        <f t="shared" si="22"/>
        <v>0</v>
      </c>
      <c r="K99" s="168">
        <f t="shared" si="22"/>
        <v>0</v>
      </c>
      <c r="L99" s="168">
        <f t="shared" si="22"/>
        <v>0</v>
      </c>
    </row>
    <row r="100" spans="1:12" s="201" customFormat="1" ht="38.25">
      <c r="A100" s="199"/>
      <c r="B100" s="116" t="s">
        <v>250</v>
      </c>
      <c r="C100" s="116"/>
      <c r="D100" s="117" t="s">
        <v>14</v>
      </c>
      <c r="E100" s="117" t="s">
        <v>18</v>
      </c>
      <c r="F100" s="139" t="s">
        <v>251</v>
      </c>
      <c r="G100" s="140"/>
      <c r="H100" s="167">
        <f>SUM(I100:L100)</f>
        <v>5092</v>
      </c>
      <c r="I100" s="168">
        <f>I101+I116</f>
        <v>5092</v>
      </c>
      <c r="J100" s="168">
        <f>J101+J116</f>
        <v>0</v>
      </c>
      <c r="K100" s="168">
        <f>K101+K116</f>
        <v>0</v>
      </c>
      <c r="L100" s="168">
        <f>L101+L116</f>
        <v>0</v>
      </c>
    </row>
    <row r="101" spans="1:12" s="201" customFormat="1" ht="25.5">
      <c r="A101" s="199"/>
      <c r="B101" s="116" t="s">
        <v>124</v>
      </c>
      <c r="C101" s="116"/>
      <c r="D101" s="117" t="s">
        <v>14</v>
      </c>
      <c r="E101" s="117" t="s">
        <v>18</v>
      </c>
      <c r="F101" s="139" t="s">
        <v>256</v>
      </c>
      <c r="G101" s="140"/>
      <c r="H101" s="167">
        <f>SUM(I101:L101)</f>
        <v>5092</v>
      </c>
      <c r="I101" s="168">
        <f>I102+I107+I111</f>
        <v>5092</v>
      </c>
      <c r="J101" s="168">
        <f>J102+J107+J111</f>
        <v>0</v>
      </c>
      <c r="K101" s="168">
        <f>K102+K107+K111</f>
        <v>0</v>
      </c>
      <c r="L101" s="168">
        <f>L102+L107+L111</f>
        <v>0</v>
      </c>
    </row>
    <row r="102" spans="1:12" s="150" customFormat="1" ht="93.75" customHeight="1">
      <c r="A102" s="148"/>
      <c r="B102" s="116" t="s">
        <v>55</v>
      </c>
      <c r="C102" s="149"/>
      <c r="D102" s="117" t="s">
        <v>14</v>
      </c>
      <c r="E102" s="117" t="s">
        <v>18</v>
      </c>
      <c r="F102" s="139" t="s">
        <v>256</v>
      </c>
      <c r="G102" s="117" t="s">
        <v>56</v>
      </c>
      <c r="H102" s="167">
        <f t="shared" ref="H102:H194" si="23">I102+J102+K102+L102</f>
        <v>6477.0999999999995</v>
      </c>
      <c r="I102" s="168">
        <f>I103</f>
        <v>6477.0999999999995</v>
      </c>
      <c r="J102" s="168">
        <f>J103</f>
        <v>0</v>
      </c>
      <c r="K102" s="168">
        <f>K103</f>
        <v>0</v>
      </c>
      <c r="L102" s="168">
        <f>L103</f>
        <v>0</v>
      </c>
    </row>
    <row r="103" spans="1:12" s="150" customFormat="1" ht="38.25">
      <c r="A103" s="148"/>
      <c r="B103" s="116" t="s">
        <v>104</v>
      </c>
      <c r="C103" s="149"/>
      <c r="D103" s="117" t="s">
        <v>14</v>
      </c>
      <c r="E103" s="117" t="s">
        <v>18</v>
      </c>
      <c r="F103" s="139" t="s">
        <v>256</v>
      </c>
      <c r="G103" s="117" t="s">
        <v>105</v>
      </c>
      <c r="H103" s="167">
        <f t="shared" si="23"/>
        <v>6477.0999999999995</v>
      </c>
      <c r="I103" s="168">
        <f>I104+I105+I106</f>
        <v>6477.0999999999995</v>
      </c>
      <c r="J103" s="168">
        <f>J104+J105</f>
        <v>0</v>
      </c>
      <c r="K103" s="168">
        <f>K104+K105</f>
        <v>0</v>
      </c>
      <c r="L103" s="168">
        <f>L104+L105</f>
        <v>0</v>
      </c>
    </row>
    <row r="104" spans="1:12" s="150" customFormat="1" ht="25.5">
      <c r="A104" s="148"/>
      <c r="B104" s="116" t="s">
        <v>213</v>
      </c>
      <c r="C104" s="149"/>
      <c r="D104" s="117" t="s">
        <v>14</v>
      </c>
      <c r="E104" s="117" t="s">
        <v>18</v>
      </c>
      <c r="F104" s="139" t="s">
        <v>256</v>
      </c>
      <c r="G104" s="117" t="s">
        <v>107</v>
      </c>
      <c r="H104" s="167">
        <f t="shared" si="23"/>
        <v>5342.9</v>
      </c>
      <c r="I104" s="168">
        <f>-1244.5+4315.3+2272.1</f>
        <v>5342.9</v>
      </c>
      <c r="J104" s="168">
        <v>0</v>
      </c>
      <c r="K104" s="168">
        <v>0</v>
      </c>
      <c r="L104" s="168">
        <v>0</v>
      </c>
    </row>
    <row r="105" spans="1:12" s="150" customFormat="1" ht="51">
      <c r="A105" s="148"/>
      <c r="B105" s="116" t="s">
        <v>108</v>
      </c>
      <c r="C105" s="149"/>
      <c r="D105" s="117" t="s">
        <v>14</v>
      </c>
      <c r="E105" s="117" t="s">
        <v>18</v>
      </c>
      <c r="F105" s="139" t="s">
        <v>256</v>
      </c>
      <c r="G105" s="117" t="s">
        <v>109</v>
      </c>
      <c r="H105" s="167">
        <f t="shared" si="23"/>
        <v>560</v>
      </c>
      <c r="I105" s="168">
        <f>150+310+100</f>
        <v>560</v>
      </c>
      <c r="J105" s="168">
        <v>0</v>
      </c>
      <c r="K105" s="168">
        <v>0</v>
      </c>
      <c r="L105" s="168">
        <v>0</v>
      </c>
    </row>
    <row r="106" spans="1:12" s="150" customFormat="1" ht="89.25">
      <c r="A106" s="148"/>
      <c r="B106" s="337" t="s">
        <v>659</v>
      </c>
      <c r="C106" s="149"/>
      <c r="D106" s="117" t="s">
        <v>14</v>
      </c>
      <c r="E106" s="117" t="s">
        <v>18</v>
      </c>
      <c r="F106" s="139" t="s">
        <v>256</v>
      </c>
      <c r="G106" s="117" t="s">
        <v>650</v>
      </c>
      <c r="H106" s="167">
        <f t="shared" si="23"/>
        <v>574.20000000000005</v>
      </c>
      <c r="I106" s="168">
        <f>51.6+522.6</f>
        <v>574.20000000000005</v>
      </c>
      <c r="J106" s="323">
        <v>0</v>
      </c>
      <c r="K106" s="323">
        <v>0</v>
      </c>
      <c r="L106" s="323">
        <v>0</v>
      </c>
    </row>
    <row r="107" spans="1:12" s="150" customFormat="1" ht="41.25" customHeight="1">
      <c r="A107" s="148"/>
      <c r="B107" s="116" t="s">
        <v>86</v>
      </c>
      <c r="C107" s="149"/>
      <c r="D107" s="117" t="s">
        <v>14</v>
      </c>
      <c r="E107" s="117" t="s">
        <v>18</v>
      </c>
      <c r="F107" s="139" t="s">
        <v>256</v>
      </c>
      <c r="G107" s="117" t="s">
        <v>57</v>
      </c>
      <c r="H107" s="167">
        <f t="shared" si="23"/>
        <v>-1358.1999999999998</v>
      </c>
      <c r="I107" s="168">
        <f>I108</f>
        <v>-1358.1999999999998</v>
      </c>
      <c r="J107" s="168">
        <f>J108</f>
        <v>0</v>
      </c>
      <c r="K107" s="168">
        <f>K108</f>
        <v>0</v>
      </c>
      <c r="L107" s="168">
        <f>L108</f>
        <v>0</v>
      </c>
    </row>
    <row r="108" spans="1:12" s="150" customFormat="1" ht="55.5" customHeight="1">
      <c r="A108" s="148"/>
      <c r="B108" s="116" t="s">
        <v>111</v>
      </c>
      <c r="C108" s="149"/>
      <c r="D108" s="117" t="s">
        <v>14</v>
      </c>
      <c r="E108" s="117" t="s">
        <v>18</v>
      </c>
      <c r="F108" s="139" t="s">
        <v>256</v>
      </c>
      <c r="G108" s="117" t="s">
        <v>59</v>
      </c>
      <c r="H108" s="167">
        <f t="shared" si="23"/>
        <v>-1358.1999999999998</v>
      </c>
      <c r="I108" s="168">
        <f>I109+I110</f>
        <v>-1358.1999999999998</v>
      </c>
      <c r="J108" s="168">
        <f>J109+J110</f>
        <v>0</v>
      </c>
      <c r="K108" s="168">
        <f>K109+K110</f>
        <v>0</v>
      </c>
      <c r="L108" s="168">
        <f>L109+L110</f>
        <v>0</v>
      </c>
    </row>
    <row r="109" spans="1:12" s="150" customFormat="1" ht="38.25">
      <c r="A109" s="148"/>
      <c r="B109" s="116" t="s">
        <v>63</v>
      </c>
      <c r="C109" s="149"/>
      <c r="D109" s="117" t="s">
        <v>14</v>
      </c>
      <c r="E109" s="117" t="s">
        <v>18</v>
      </c>
      <c r="F109" s="139" t="s">
        <v>256</v>
      </c>
      <c r="G109" s="117" t="s">
        <v>62</v>
      </c>
      <c r="H109" s="167">
        <f t="shared" si="23"/>
        <v>-305.39999999999998</v>
      </c>
      <c r="I109" s="168">
        <f>-187.2-118.2</f>
        <v>-305.39999999999998</v>
      </c>
      <c r="J109" s="168">
        <v>0</v>
      </c>
      <c r="K109" s="168">
        <v>0</v>
      </c>
      <c r="L109" s="168">
        <v>0</v>
      </c>
    </row>
    <row r="110" spans="1:12" s="150" customFormat="1" ht="51">
      <c r="A110" s="148"/>
      <c r="B110" s="116" t="s">
        <v>259</v>
      </c>
      <c r="C110" s="149"/>
      <c r="D110" s="117" t="s">
        <v>14</v>
      </c>
      <c r="E110" s="117" t="s">
        <v>18</v>
      </c>
      <c r="F110" s="139" t="s">
        <v>256</v>
      </c>
      <c r="G110" s="117" t="s">
        <v>61</v>
      </c>
      <c r="H110" s="167">
        <f t="shared" si="23"/>
        <v>-1052.8</v>
      </c>
      <c r="I110" s="168">
        <f>-0.1-1052.7</f>
        <v>-1052.8</v>
      </c>
      <c r="J110" s="168">
        <v>0</v>
      </c>
      <c r="K110" s="168">
        <v>0</v>
      </c>
      <c r="L110" s="168">
        <v>0</v>
      </c>
    </row>
    <row r="111" spans="1:12" s="150" customFormat="1">
      <c r="A111" s="148"/>
      <c r="B111" s="203" t="s">
        <v>71</v>
      </c>
      <c r="C111" s="149"/>
      <c r="D111" s="117" t="s">
        <v>14</v>
      </c>
      <c r="E111" s="117" t="s">
        <v>18</v>
      </c>
      <c r="F111" s="139" t="s">
        <v>256</v>
      </c>
      <c r="G111" s="117" t="s">
        <v>72</v>
      </c>
      <c r="H111" s="167">
        <f t="shared" si="23"/>
        <v>-26.9</v>
      </c>
      <c r="I111" s="168">
        <f>I112</f>
        <v>-26.9</v>
      </c>
      <c r="J111" s="168">
        <f>J112</f>
        <v>0</v>
      </c>
      <c r="K111" s="168">
        <f>K112</f>
        <v>0</v>
      </c>
      <c r="L111" s="168">
        <f>L112</f>
        <v>0</v>
      </c>
    </row>
    <row r="112" spans="1:12" s="150" customFormat="1" ht="25.5">
      <c r="A112" s="148"/>
      <c r="B112" s="203" t="s">
        <v>73</v>
      </c>
      <c r="C112" s="149"/>
      <c r="D112" s="117" t="s">
        <v>14</v>
      </c>
      <c r="E112" s="117" t="s">
        <v>18</v>
      </c>
      <c r="F112" s="139" t="s">
        <v>256</v>
      </c>
      <c r="G112" s="117" t="s">
        <v>74</v>
      </c>
      <c r="H112" s="167">
        <f t="shared" si="23"/>
        <v>-26.9</v>
      </c>
      <c r="I112" s="168">
        <f>I113+I114+I115</f>
        <v>-26.9</v>
      </c>
      <c r="J112" s="168">
        <f>J114</f>
        <v>0</v>
      </c>
      <c r="K112" s="168">
        <f>K114</f>
        <v>0</v>
      </c>
      <c r="L112" s="168">
        <f>L114</f>
        <v>0</v>
      </c>
    </row>
    <row r="113" spans="1:12" s="150" customFormat="1" ht="25.5">
      <c r="A113" s="148"/>
      <c r="B113" s="278" t="s">
        <v>293</v>
      </c>
      <c r="C113" s="149"/>
      <c r="D113" s="117" t="s">
        <v>14</v>
      </c>
      <c r="E113" s="117" t="s">
        <v>18</v>
      </c>
      <c r="F113" s="139" t="s">
        <v>639</v>
      </c>
      <c r="G113" s="117" t="s">
        <v>294</v>
      </c>
      <c r="H113" s="167">
        <f>SUM(I113:L113)</f>
        <v>-26.9</v>
      </c>
      <c r="I113" s="168">
        <f>-26.9</f>
        <v>-26.9</v>
      </c>
      <c r="J113" s="168">
        <v>0</v>
      </c>
      <c r="K113" s="168">
        <v>0</v>
      </c>
      <c r="L113" s="168">
        <v>0</v>
      </c>
    </row>
    <row r="114" spans="1:12" s="150" customFormat="1">
      <c r="A114" s="148"/>
      <c r="B114" s="203" t="s">
        <v>260</v>
      </c>
      <c r="C114" s="149"/>
      <c r="D114" s="117" t="s">
        <v>14</v>
      </c>
      <c r="E114" s="117" t="s">
        <v>18</v>
      </c>
      <c r="F114" s="139" t="s">
        <v>256</v>
      </c>
      <c r="G114" s="117" t="s">
        <v>76</v>
      </c>
      <c r="H114" s="167">
        <f t="shared" si="23"/>
        <v>0.1</v>
      </c>
      <c r="I114" s="168">
        <v>0.1</v>
      </c>
      <c r="J114" s="168">
        <v>0</v>
      </c>
      <c r="K114" s="168">
        <v>0</v>
      </c>
      <c r="L114" s="168">
        <v>0</v>
      </c>
    </row>
    <row r="115" spans="1:12" s="150" customFormat="1">
      <c r="A115" s="148"/>
      <c r="B115" s="203" t="s">
        <v>640</v>
      </c>
      <c r="C115" s="149"/>
      <c r="D115" s="117" t="s">
        <v>14</v>
      </c>
      <c r="E115" s="117" t="s">
        <v>18</v>
      </c>
      <c r="F115" s="139" t="s">
        <v>256</v>
      </c>
      <c r="G115" s="117" t="s">
        <v>641</v>
      </c>
      <c r="H115" s="167">
        <f>SUM(I115:L115)</f>
        <v>-0.1</v>
      </c>
      <c r="I115" s="168">
        <f>-0.1</f>
        <v>-0.1</v>
      </c>
      <c r="J115" s="168">
        <v>0</v>
      </c>
      <c r="K115" s="168">
        <v>0</v>
      </c>
      <c r="L115" s="168">
        <v>0</v>
      </c>
    </row>
    <row r="116" spans="1:12" s="150" customFormat="1" hidden="1">
      <c r="A116" s="148"/>
      <c r="B116" s="116" t="s">
        <v>123</v>
      </c>
      <c r="C116" s="149"/>
      <c r="D116" s="117" t="s">
        <v>14</v>
      </c>
      <c r="E116" s="117" t="s">
        <v>18</v>
      </c>
      <c r="F116" s="117" t="s">
        <v>262</v>
      </c>
      <c r="G116" s="117"/>
      <c r="H116" s="167">
        <f t="shared" si="23"/>
        <v>0</v>
      </c>
      <c r="I116" s="168">
        <f t="shared" ref="I116:L117" si="24">I117</f>
        <v>0</v>
      </c>
      <c r="J116" s="168">
        <f t="shared" si="24"/>
        <v>0</v>
      </c>
      <c r="K116" s="168">
        <f t="shared" si="24"/>
        <v>0</v>
      </c>
      <c r="L116" s="168">
        <f t="shared" si="24"/>
        <v>0</v>
      </c>
    </row>
    <row r="117" spans="1:12" s="150" customFormat="1" ht="89.25" hidden="1">
      <c r="A117" s="148"/>
      <c r="B117" s="116" t="s">
        <v>55</v>
      </c>
      <c r="C117" s="149"/>
      <c r="D117" s="117" t="s">
        <v>14</v>
      </c>
      <c r="E117" s="117" t="s">
        <v>18</v>
      </c>
      <c r="F117" s="117" t="s">
        <v>262</v>
      </c>
      <c r="G117" s="117" t="s">
        <v>56</v>
      </c>
      <c r="H117" s="167">
        <f t="shared" si="23"/>
        <v>0</v>
      </c>
      <c r="I117" s="168">
        <f t="shared" si="24"/>
        <v>0</v>
      </c>
      <c r="J117" s="168">
        <f t="shared" si="24"/>
        <v>0</v>
      </c>
      <c r="K117" s="168">
        <f t="shared" si="24"/>
        <v>0</v>
      </c>
      <c r="L117" s="168">
        <f t="shared" si="24"/>
        <v>0</v>
      </c>
    </row>
    <row r="118" spans="1:12" s="150" customFormat="1" ht="37.5" hidden="1" customHeight="1">
      <c r="A118" s="148"/>
      <c r="B118" s="116" t="s">
        <v>104</v>
      </c>
      <c r="C118" s="149"/>
      <c r="D118" s="117" t="s">
        <v>14</v>
      </c>
      <c r="E118" s="117" t="s">
        <v>18</v>
      </c>
      <c r="F118" s="117" t="s">
        <v>262</v>
      </c>
      <c r="G118" s="117" t="s">
        <v>105</v>
      </c>
      <c r="H118" s="167">
        <f t="shared" si="23"/>
        <v>0</v>
      </c>
      <c r="I118" s="168">
        <f>I119+I120</f>
        <v>0</v>
      </c>
      <c r="J118" s="168">
        <f>J119+J120</f>
        <v>0</v>
      </c>
      <c r="K118" s="168">
        <f>K119+K120</f>
        <v>0</v>
      </c>
      <c r="L118" s="168">
        <f>L119+L120</f>
        <v>0</v>
      </c>
    </row>
    <row r="119" spans="1:12" s="150" customFormat="1" ht="25.5" hidden="1">
      <c r="A119" s="148"/>
      <c r="B119" s="116" t="s">
        <v>213</v>
      </c>
      <c r="C119" s="149"/>
      <c r="D119" s="117" t="s">
        <v>14</v>
      </c>
      <c r="E119" s="117" t="s">
        <v>18</v>
      </c>
      <c r="F119" s="117" t="s">
        <v>262</v>
      </c>
      <c r="G119" s="117" t="s">
        <v>107</v>
      </c>
      <c r="H119" s="167">
        <f t="shared" si="23"/>
        <v>0</v>
      </c>
      <c r="I119" s="168"/>
      <c r="J119" s="168">
        <v>0</v>
      </c>
      <c r="K119" s="168">
        <v>0</v>
      </c>
      <c r="L119" s="168">
        <v>0</v>
      </c>
    </row>
    <row r="120" spans="1:12" s="150" customFormat="1" ht="51" hidden="1">
      <c r="A120" s="148"/>
      <c r="B120" s="116" t="s">
        <v>108</v>
      </c>
      <c r="C120" s="149"/>
      <c r="D120" s="117" t="s">
        <v>14</v>
      </c>
      <c r="E120" s="117" t="s">
        <v>18</v>
      </c>
      <c r="F120" s="117" t="s">
        <v>262</v>
      </c>
      <c r="G120" s="117" t="s">
        <v>109</v>
      </c>
      <c r="H120" s="167">
        <f t="shared" si="23"/>
        <v>0</v>
      </c>
      <c r="I120" s="168"/>
      <c r="J120" s="168">
        <v>0</v>
      </c>
      <c r="K120" s="168">
        <v>0</v>
      </c>
      <c r="L120" s="168">
        <v>0</v>
      </c>
    </row>
    <row r="121" spans="1:12" s="201" customFormat="1" hidden="1">
      <c r="A121" s="199"/>
      <c r="B121" s="200" t="s">
        <v>459</v>
      </c>
      <c r="C121" s="149"/>
      <c r="D121" s="140" t="s">
        <v>14</v>
      </c>
      <c r="E121" s="140" t="s">
        <v>19</v>
      </c>
      <c r="F121" s="140"/>
      <c r="G121" s="140"/>
      <c r="H121" s="167">
        <f>SUM(I121:L121)</f>
        <v>0</v>
      </c>
      <c r="I121" s="167">
        <f>I122</f>
        <v>0</v>
      </c>
      <c r="J121" s="167">
        <f>J122</f>
        <v>0</v>
      </c>
      <c r="K121" s="167">
        <f>K122</f>
        <v>0</v>
      </c>
      <c r="L121" s="167">
        <f>L122</f>
        <v>0</v>
      </c>
    </row>
    <row r="122" spans="1:12" s="201" customFormat="1" ht="51" hidden="1">
      <c r="A122" s="199"/>
      <c r="B122" s="116" t="s">
        <v>98</v>
      </c>
      <c r="C122" s="200"/>
      <c r="D122" s="117" t="s">
        <v>14</v>
      </c>
      <c r="E122" s="117" t="s">
        <v>19</v>
      </c>
      <c r="F122" s="139" t="s">
        <v>249</v>
      </c>
      <c r="G122" s="140"/>
      <c r="H122" s="167">
        <f>SUM(I122:L122)</f>
        <v>0</v>
      </c>
      <c r="I122" s="168">
        <f>I123</f>
        <v>0</v>
      </c>
      <c r="J122" s="168">
        <f t="shared" ref="J122:L124" si="25">J123</f>
        <v>0</v>
      </c>
      <c r="K122" s="168">
        <f t="shared" si="25"/>
        <v>0</v>
      </c>
      <c r="L122" s="168">
        <f t="shared" si="25"/>
        <v>0</v>
      </c>
    </row>
    <row r="123" spans="1:12" s="201" customFormat="1" ht="38.25" hidden="1">
      <c r="A123" s="199"/>
      <c r="B123" s="116" t="s">
        <v>250</v>
      </c>
      <c r="C123" s="116"/>
      <c r="D123" s="117" t="s">
        <v>14</v>
      </c>
      <c r="E123" s="117" t="s">
        <v>19</v>
      </c>
      <c r="F123" s="139" t="s">
        <v>251</v>
      </c>
      <c r="G123" s="140"/>
      <c r="H123" s="167">
        <f>SUM(I123:L123)</f>
        <v>0</v>
      </c>
      <c r="I123" s="168">
        <f>I124</f>
        <v>0</v>
      </c>
      <c r="J123" s="168">
        <f t="shared" si="25"/>
        <v>0</v>
      </c>
      <c r="K123" s="168">
        <f t="shared" si="25"/>
        <v>0</v>
      </c>
      <c r="L123" s="168">
        <f t="shared" si="25"/>
        <v>0</v>
      </c>
    </row>
    <row r="124" spans="1:12" s="150" customFormat="1" ht="267.75" hidden="1">
      <c r="A124" s="148"/>
      <c r="B124" s="119" t="s">
        <v>460</v>
      </c>
      <c r="C124" s="149"/>
      <c r="D124" s="117" t="s">
        <v>14</v>
      </c>
      <c r="E124" s="117" t="s">
        <v>19</v>
      </c>
      <c r="F124" s="117" t="s">
        <v>535</v>
      </c>
      <c r="G124" s="117"/>
      <c r="H124" s="167">
        <f>SUM(I124:L124)</f>
        <v>0</v>
      </c>
      <c r="I124" s="168">
        <f>I125</f>
        <v>0</v>
      </c>
      <c r="J124" s="168">
        <f t="shared" si="25"/>
        <v>0</v>
      </c>
      <c r="K124" s="168">
        <f t="shared" si="25"/>
        <v>0</v>
      </c>
      <c r="L124" s="168">
        <f t="shared" si="25"/>
        <v>0</v>
      </c>
    </row>
    <row r="125" spans="1:12" s="150" customFormat="1" ht="38.25" hidden="1">
      <c r="A125" s="148"/>
      <c r="B125" s="116" t="s">
        <v>86</v>
      </c>
      <c r="C125" s="149"/>
      <c r="D125" s="117" t="s">
        <v>14</v>
      </c>
      <c r="E125" s="117" t="s">
        <v>19</v>
      </c>
      <c r="F125" s="117" t="s">
        <v>535</v>
      </c>
      <c r="G125" s="117" t="s">
        <v>57</v>
      </c>
      <c r="H125" s="167">
        <f>I125+J125+K125+L125</f>
        <v>0</v>
      </c>
      <c r="I125" s="168">
        <f>I126</f>
        <v>0</v>
      </c>
      <c r="J125" s="168">
        <f t="shared" ref="J125:L126" si="26">J126</f>
        <v>0</v>
      </c>
      <c r="K125" s="168">
        <f t="shared" si="26"/>
        <v>0</v>
      </c>
      <c r="L125" s="168">
        <f t="shared" si="26"/>
        <v>0</v>
      </c>
    </row>
    <row r="126" spans="1:12" s="150" customFormat="1" ht="42" hidden="1" customHeight="1">
      <c r="A126" s="148"/>
      <c r="B126" s="116" t="s">
        <v>111</v>
      </c>
      <c r="C126" s="149"/>
      <c r="D126" s="117" t="s">
        <v>14</v>
      </c>
      <c r="E126" s="117" t="s">
        <v>19</v>
      </c>
      <c r="F126" s="117" t="s">
        <v>535</v>
      </c>
      <c r="G126" s="117" t="s">
        <v>59</v>
      </c>
      <c r="H126" s="167">
        <f>I126+J126+K126+L126</f>
        <v>0</v>
      </c>
      <c r="I126" s="168">
        <f>I127</f>
        <v>0</v>
      </c>
      <c r="J126" s="168">
        <f t="shared" si="26"/>
        <v>0</v>
      </c>
      <c r="K126" s="168">
        <f t="shared" si="26"/>
        <v>0</v>
      </c>
      <c r="L126" s="168">
        <f t="shared" si="26"/>
        <v>0</v>
      </c>
    </row>
    <row r="127" spans="1:12" s="150" customFormat="1" ht="57" hidden="1" customHeight="1">
      <c r="A127" s="148"/>
      <c r="B127" s="116" t="s">
        <v>259</v>
      </c>
      <c r="C127" s="149"/>
      <c r="D127" s="117" t="s">
        <v>14</v>
      </c>
      <c r="E127" s="117" t="s">
        <v>19</v>
      </c>
      <c r="F127" s="117" t="s">
        <v>535</v>
      </c>
      <c r="G127" s="117" t="s">
        <v>61</v>
      </c>
      <c r="H127" s="167">
        <f>I127+J127+K127+L127</f>
        <v>0</v>
      </c>
      <c r="I127" s="168">
        <v>0</v>
      </c>
      <c r="J127" s="168">
        <v>0</v>
      </c>
      <c r="K127" s="168">
        <v>0</v>
      </c>
      <c r="L127" s="168">
        <v>0</v>
      </c>
    </row>
    <row r="128" spans="1:12" s="201" customFormat="1" ht="24.75" hidden="1" customHeight="1">
      <c r="A128" s="199"/>
      <c r="B128" s="200" t="s">
        <v>329</v>
      </c>
      <c r="C128" s="149"/>
      <c r="D128" s="140" t="s">
        <v>14</v>
      </c>
      <c r="E128" s="140" t="s">
        <v>20</v>
      </c>
      <c r="F128" s="140"/>
      <c r="G128" s="140"/>
      <c r="H128" s="167">
        <f t="shared" si="23"/>
        <v>0</v>
      </c>
      <c r="I128" s="167">
        <f>I129</f>
        <v>0</v>
      </c>
      <c r="J128" s="167">
        <f t="shared" ref="J128:L129" si="27">J129</f>
        <v>0</v>
      </c>
      <c r="K128" s="167">
        <f t="shared" si="27"/>
        <v>0</v>
      </c>
      <c r="L128" s="167">
        <f t="shared" si="27"/>
        <v>0</v>
      </c>
    </row>
    <row r="129" spans="1:13" s="201" customFormat="1" ht="51" hidden="1">
      <c r="A129" s="199"/>
      <c r="B129" s="116" t="s">
        <v>98</v>
      </c>
      <c r="C129" s="200"/>
      <c r="D129" s="117" t="s">
        <v>14</v>
      </c>
      <c r="E129" s="117" t="s">
        <v>20</v>
      </c>
      <c r="F129" s="139" t="s">
        <v>249</v>
      </c>
      <c r="G129" s="140"/>
      <c r="H129" s="167">
        <f>SUM(I129:L129)</f>
        <v>0</v>
      </c>
      <c r="I129" s="168">
        <f>I130</f>
        <v>0</v>
      </c>
      <c r="J129" s="168">
        <f t="shared" si="27"/>
        <v>0</v>
      </c>
      <c r="K129" s="168">
        <f t="shared" si="27"/>
        <v>0</v>
      </c>
      <c r="L129" s="168">
        <f t="shared" si="27"/>
        <v>0</v>
      </c>
    </row>
    <row r="130" spans="1:13" s="201" customFormat="1" ht="38.25" hidden="1">
      <c r="A130" s="199"/>
      <c r="B130" s="116" t="s">
        <v>250</v>
      </c>
      <c r="C130" s="116"/>
      <c r="D130" s="117" t="s">
        <v>14</v>
      </c>
      <c r="E130" s="117" t="s">
        <v>20</v>
      </c>
      <c r="F130" s="139" t="s">
        <v>251</v>
      </c>
      <c r="G130" s="140"/>
      <c r="H130" s="167">
        <f>SUM(I130:L130)</f>
        <v>0</v>
      </c>
      <c r="I130" s="168">
        <f>I132</f>
        <v>0</v>
      </c>
      <c r="J130" s="168">
        <f>J132</f>
        <v>0</v>
      </c>
      <c r="K130" s="168">
        <f>K132</f>
        <v>0</v>
      </c>
      <c r="L130" s="168">
        <f>L132</f>
        <v>0</v>
      </c>
    </row>
    <row r="131" spans="1:13" s="201" customFormat="1" ht="25.5" hidden="1">
      <c r="A131" s="199"/>
      <c r="B131" s="116" t="s">
        <v>272</v>
      </c>
      <c r="C131" s="116"/>
      <c r="D131" s="117" t="s">
        <v>14</v>
      </c>
      <c r="E131" s="117" t="s">
        <v>20</v>
      </c>
      <c r="F131" s="139" t="s">
        <v>273</v>
      </c>
      <c r="G131" s="140"/>
      <c r="H131" s="167">
        <f>SUM(I131:L131)</f>
        <v>0</v>
      </c>
      <c r="I131" s="168">
        <f t="shared" ref="I131:L133" si="28">I132</f>
        <v>0</v>
      </c>
      <c r="J131" s="168">
        <f t="shared" si="28"/>
        <v>0</v>
      </c>
      <c r="K131" s="168">
        <f t="shared" si="28"/>
        <v>0</v>
      </c>
      <c r="L131" s="168">
        <f t="shared" si="28"/>
        <v>0</v>
      </c>
    </row>
    <row r="132" spans="1:13" s="150" customFormat="1" ht="38.25" hidden="1">
      <c r="A132" s="148"/>
      <c r="B132" s="116" t="s">
        <v>86</v>
      </c>
      <c r="C132" s="149"/>
      <c r="D132" s="117" t="s">
        <v>14</v>
      </c>
      <c r="E132" s="117" t="s">
        <v>20</v>
      </c>
      <c r="F132" s="139" t="s">
        <v>273</v>
      </c>
      <c r="G132" s="117" t="s">
        <v>57</v>
      </c>
      <c r="H132" s="167">
        <f>I132+J132+K132+L132</f>
        <v>0</v>
      </c>
      <c r="I132" s="168">
        <f t="shared" si="28"/>
        <v>0</v>
      </c>
      <c r="J132" s="168">
        <f t="shared" si="28"/>
        <v>0</v>
      </c>
      <c r="K132" s="168">
        <f t="shared" si="28"/>
        <v>0</v>
      </c>
      <c r="L132" s="168">
        <f t="shared" si="28"/>
        <v>0</v>
      </c>
    </row>
    <row r="133" spans="1:13" s="150" customFormat="1" ht="42" hidden="1" customHeight="1">
      <c r="A133" s="148"/>
      <c r="B133" s="116" t="s">
        <v>111</v>
      </c>
      <c r="C133" s="149"/>
      <c r="D133" s="117" t="s">
        <v>14</v>
      </c>
      <c r="E133" s="117" t="s">
        <v>20</v>
      </c>
      <c r="F133" s="139" t="s">
        <v>273</v>
      </c>
      <c r="G133" s="117" t="s">
        <v>59</v>
      </c>
      <c r="H133" s="167">
        <f>I133+J133+K133+L133</f>
        <v>0</v>
      </c>
      <c r="I133" s="168">
        <f t="shared" si="28"/>
        <v>0</v>
      </c>
      <c r="J133" s="168">
        <f t="shared" si="28"/>
        <v>0</v>
      </c>
      <c r="K133" s="168">
        <f t="shared" si="28"/>
        <v>0</v>
      </c>
      <c r="L133" s="168">
        <f t="shared" si="28"/>
        <v>0</v>
      </c>
    </row>
    <row r="134" spans="1:13" s="150" customFormat="1" ht="51" hidden="1">
      <c r="A134" s="148"/>
      <c r="B134" s="116" t="s">
        <v>259</v>
      </c>
      <c r="C134" s="149"/>
      <c r="D134" s="117" t="s">
        <v>14</v>
      </c>
      <c r="E134" s="117" t="s">
        <v>20</v>
      </c>
      <c r="F134" s="139" t="s">
        <v>273</v>
      </c>
      <c r="G134" s="117" t="s">
        <v>61</v>
      </c>
      <c r="H134" s="167">
        <f>I134+J134+K134+L134</f>
        <v>0</v>
      </c>
      <c r="I134" s="168"/>
      <c r="J134" s="168">
        <v>0</v>
      </c>
      <c r="K134" s="168">
        <v>0</v>
      </c>
      <c r="L134" s="168">
        <v>0</v>
      </c>
    </row>
    <row r="135" spans="1:13" s="201" customFormat="1" ht="24.75" customHeight="1">
      <c r="A135" s="199"/>
      <c r="B135" s="200" t="s">
        <v>121</v>
      </c>
      <c r="C135" s="149"/>
      <c r="D135" s="140" t="s">
        <v>14</v>
      </c>
      <c r="E135" s="140" t="s">
        <v>122</v>
      </c>
      <c r="F135" s="140"/>
      <c r="G135" s="140"/>
      <c r="H135" s="167">
        <f t="shared" si="23"/>
        <v>989.9000000000002</v>
      </c>
      <c r="I135" s="167">
        <f>I136+I164+I158+I184</f>
        <v>1026.3000000000002</v>
      </c>
      <c r="J135" s="167">
        <f>J136+J164+J158+J184</f>
        <v>-36.4</v>
      </c>
      <c r="K135" s="167">
        <f>K136+K164+K158+K184</f>
        <v>0</v>
      </c>
      <c r="L135" s="167">
        <f>L136+L164+L158+L184</f>
        <v>0</v>
      </c>
    </row>
    <row r="136" spans="1:13" s="150" customFormat="1" ht="51" customHeight="1">
      <c r="A136" s="148"/>
      <c r="B136" s="116" t="s">
        <v>127</v>
      </c>
      <c r="C136" s="276"/>
      <c r="D136" s="117" t="s">
        <v>14</v>
      </c>
      <c r="E136" s="117" t="s">
        <v>122</v>
      </c>
      <c r="F136" s="117" t="s">
        <v>263</v>
      </c>
      <c r="G136" s="117"/>
      <c r="H136" s="167">
        <f>SUM(I136:L136)</f>
        <v>1.4155343563970746E-15</v>
      </c>
      <c r="I136" s="168">
        <f>I137</f>
        <v>0</v>
      </c>
      <c r="J136" s="168">
        <f>J137</f>
        <v>1.4155343563970746E-15</v>
      </c>
      <c r="K136" s="168">
        <f>K137</f>
        <v>0</v>
      </c>
      <c r="L136" s="168">
        <f>L137</f>
        <v>0</v>
      </c>
    </row>
    <row r="137" spans="1:13" s="150" customFormat="1" ht="25.5">
      <c r="A137" s="148"/>
      <c r="B137" s="116" t="s">
        <v>264</v>
      </c>
      <c r="C137" s="276"/>
      <c r="D137" s="117" t="s">
        <v>14</v>
      </c>
      <c r="E137" s="117" t="s">
        <v>122</v>
      </c>
      <c r="F137" s="117" t="s">
        <v>265</v>
      </c>
      <c r="G137" s="117"/>
      <c r="H137" s="167">
        <f>SUM(I137:L137)</f>
        <v>1.4155343563970746E-15</v>
      </c>
      <c r="I137" s="168">
        <f>I138+I148</f>
        <v>0</v>
      </c>
      <c r="J137" s="168">
        <f>J138+J148</f>
        <v>1.4155343563970746E-15</v>
      </c>
      <c r="K137" s="168">
        <f>K138+K148</f>
        <v>0</v>
      </c>
      <c r="L137" s="168">
        <f>L138+L148</f>
        <v>0</v>
      </c>
    </row>
    <row r="138" spans="1:13" s="150" customFormat="1" ht="229.5">
      <c r="A138" s="148"/>
      <c r="B138" s="275" t="s">
        <v>464</v>
      </c>
      <c r="C138" s="149"/>
      <c r="D138" s="117" t="s">
        <v>14</v>
      </c>
      <c r="E138" s="117" t="s">
        <v>122</v>
      </c>
      <c r="F138" s="117" t="s">
        <v>266</v>
      </c>
      <c r="G138" s="117"/>
      <c r="H138" s="167">
        <f t="shared" si="23"/>
        <v>1.4155343563970746E-15</v>
      </c>
      <c r="I138" s="168">
        <f>I139+I144</f>
        <v>0</v>
      </c>
      <c r="J138" s="168">
        <f>J139+J144</f>
        <v>1.4155343563970746E-15</v>
      </c>
      <c r="K138" s="168">
        <f>K139+K144</f>
        <v>0</v>
      </c>
      <c r="L138" s="168">
        <f>L139+L144</f>
        <v>0</v>
      </c>
    </row>
    <row r="139" spans="1:13" s="150" customFormat="1" ht="89.25">
      <c r="A139" s="148"/>
      <c r="B139" s="116" t="s">
        <v>55</v>
      </c>
      <c r="C139" s="149"/>
      <c r="D139" s="117" t="s">
        <v>14</v>
      </c>
      <c r="E139" s="117" t="s">
        <v>122</v>
      </c>
      <c r="F139" s="117" t="s">
        <v>266</v>
      </c>
      <c r="G139" s="117" t="s">
        <v>56</v>
      </c>
      <c r="H139" s="167">
        <f t="shared" si="23"/>
        <v>0.10000000000000142</v>
      </c>
      <c r="I139" s="168">
        <f>I140</f>
        <v>0</v>
      </c>
      <c r="J139" s="168">
        <f>J140</f>
        <v>0.10000000000000142</v>
      </c>
      <c r="K139" s="168">
        <f>K140</f>
        <v>0</v>
      </c>
      <c r="L139" s="168">
        <f>L140</f>
        <v>0</v>
      </c>
    </row>
    <row r="140" spans="1:13" s="150" customFormat="1" ht="38.25">
      <c r="A140" s="148"/>
      <c r="B140" s="116" t="s">
        <v>104</v>
      </c>
      <c r="C140" s="149"/>
      <c r="D140" s="117" t="s">
        <v>14</v>
      </c>
      <c r="E140" s="117" t="s">
        <v>122</v>
      </c>
      <c r="F140" s="117" t="s">
        <v>266</v>
      </c>
      <c r="G140" s="117" t="s">
        <v>105</v>
      </c>
      <c r="H140" s="167">
        <f t="shared" si="23"/>
        <v>0.10000000000000142</v>
      </c>
      <c r="I140" s="168">
        <f>I141+I142+I143</f>
        <v>0</v>
      </c>
      <c r="J140" s="168">
        <f>J141+J142+J143</f>
        <v>0.10000000000000142</v>
      </c>
      <c r="K140" s="168">
        <f>K141+K142+K143</f>
        <v>0</v>
      </c>
      <c r="L140" s="168">
        <f>L141+L142+L143</f>
        <v>0</v>
      </c>
    </row>
    <row r="141" spans="1:13" s="150" customFormat="1" ht="25.5">
      <c r="A141" s="148"/>
      <c r="B141" s="116" t="s">
        <v>213</v>
      </c>
      <c r="C141" s="149"/>
      <c r="D141" s="117" t="s">
        <v>14</v>
      </c>
      <c r="E141" s="117" t="s">
        <v>122</v>
      </c>
      <c r="F141" s="117" t="s">
        <v>266</v>
      </c>
      <c r="G141" s="117" t="s">
        <v>107</v>
      </c>
      <c r="H141" s="167">
        <f t="shared" si="23"/>
        <v>14.200000000000001</v>
      </c>
      <c r="I141" s="168">
        <v>0</v>
      </c>
      <c r="J141" s="168">
        <f>16.8-2.6</f>
        <v>14.200000000000001</v>
      </c>
      <c r="K141" s="168">
        <v>0</v>
      </c>
      <c r="L141" s="168">
        <v>0</v>
      </c>
    </row>
    <row r="142" spans="1:13" s="150" customFormat="1" ht="51">
      <c r="A142" s="148"/>
      <c r="B142" s="116" t="s">
        <v>108</v>
      </c>
      <c r="C142" s="149"/>
      <c r="D142" s="117" t="s">
        <v>14</v>
      </c>
      <c r="E142" s="117" t="s">
        <v>122</v>
      </c>
      <c r="F142" s="117" t="s">
        <v>266</v>
      </c>
      <c r="G142" s="117" t="s">
        <v>109</v>
      </c>
      <c r="H142" s="167">
        <f t="shared" si="23"/>
        <v>-26.7</v>
      </c>
      <c r="I142" s="168">
        <v>0</v>
      </c>
      <c r="J142" s="168">
        <f>-26.7</f>
        <v>-26.7</v>
      </c>
      <c r="K142" s="168">
        <v>0</v>
      </c>
      <c r="L142" s="168">
        <v>0</v>
      </c>
    </row>
    <row r="143" spans="1:13" s="150" customFormat="1" ht="89.25">
      <c r="A143" s="148"/>
      <c r="B143" s="337" t="s">
        <v>659</v>
      </c>
      <c r="C143" s="149"/>
      <c r="D143" s="117" t="s">
        <v>14</v>
      </c>
      <c r="E143" s="117" t="s">
        <v>122</v>
      </c>
      <c r="F143" s="117" t="s">
        <v>266</v>
      </c>
      <c r="G143" s="117" t="s">
        <v>650</v>
      </c>
      <c r="H143" s="167">
        <f t="shared" si="23"/>
        <v>12.6</v>
      </c>
      <c r="I143" s="168">
        <v>0</v>
      </c>
      <c r="J143" s="168">
        <f>10+2.6</f>
        <v>12.6</v>
      </c>
      <c r="K143" s="323">
        <v>0</v>
      </c>
      <c r="L143" s="323">
        <v>0</v>
      </c>
      <c r="M143" s="150">
        <v>0</v>
      </c>
    </row>
    <row r="144" spans="1:13" s="150" customFormat="1" ht="38.25">
      <c r="A144" s="148"/>
      <c r="B144" s="116" t="s">
        <v>86</v>
      </c>
      <c r="C144" s="149"/>
      <c r="D144" s="117" t="s">
        <v>14</v>
      </c>
      <c r="E144" s="117" t="s">
        <v>122</v>
      </c>
      <c r="F144" s="117" t="s">
        <v>266</v>
      </c>
      <c r="G144" s="117" t="s">
        <v>57</v>
      </c>
      <c r="H144" s="167">
        <f t="shared" si="23"/>
        <v>-0.1</v>
      </c>
      <c r="I144" s="168">
        <f>I145</f>
        <v>0</v>
      </c>
      <c r="J144" s="168">
        <f>J145</f>
        <v>-0.1</v>
      </c>
      <c r="K144" s="168">
        <f>K145</f>
        <v>0</v>
      </c>
      <c r="L144" s="168">
        <f>L145</f>
        <v>0</v>
      </c>
    </row>
    <row r="145" spans="1:12" s="150" customFormat="1" ht="38.25">
      <c r="A145" s="148"/>
      <c r="B145" s="116" t="s">
        <v>111</v>
      </c>
      <c r="C145" s="149"/>
      <c r="D145" s="117" t="s">
        <v>14</v>
      </c>
      <c r="E145" s="117" t="s">
        <v>122</v>
      </c>
      <c r="F145" s="117" t="s">
        <v>266</v>
      </c>
      <c r="G145" s="117" t="s">
        <v>59</v>
      </c>
      <c r="H145" s="167">
        <f t="shared" si="23"/>
        <v>-0.1</v>
      </c>
      <c r="I145" s="168">
        <f>I146+I147</f>
        <v>0</v>
      </c>
      <c r="J145" s="168">
        <f>J146+J147</f>
        <v>-0.1</v>
      </c>
      <c r="K145" s="168">
        <f>K146+K147</f>
        <v>0</v>
      </c>
      <c r="L145" s="168">
        <f>L146+L147</f>
        <v>0</v>
      </c>
    </row>
    <row r="146" spans="1:12" s="150" customFormat="1" ht="38.25">
      <c r="A146" s="148"/>
      <c r="B146" s="116" t="s">
        <v>63</v>
      </c>
      <c r="C146" s="149"/>
      <c r="D146" s="117" t="s">
        <v>14</v>
      </c>
      <c r="E146" s="117" t="s">
        <v>122</v>
      </c>
      <c r="F146" s="117" t="s">
        <v>266</v>
      </c>
      <c r="G146" s="117" t="s">
        <v>62</v>
      </c>
      <c r="H146" s="167">
        <f t="shared" si="23"/>
        <v>0</v>
      </c>
      <c r="I146" s="168">
        <v>0</v>
      </c>
      <c r="J146" s="168">
        <v>0</v>
      </c>
      <c r="K146" s="168">
        <v>0</v>
      </c>
      <c r="L146" s="168">
        <v>0</v>
      </c>
    </row>
    <row r="147" spans="1:12" s="150" customFormat="1" ht="51">
      <c r="A147" s="148"/>
      <c r="B147" s="116" t="s">
        <v>259</v>
      </c>
      <c r="C147" s="149"/>
      <c r="D147" s="117" t="s">
        <v>14</v>
      </c>
      <c r="E147" s="117" t="s">
        <v>122</v>
      </c>
      <c r="F147" s="117" t="s">
        <v>266</v>
      </c>
      <c r="G147" s="117" t="s">
        <v>61</v>
      </c>
      <c r="H147" s="167">
        <f t="shared" si="23"/>
        <v>-0.1</v>
      </c>
      <c r="I147" s="168">
        <v>0</v>
      </c>
      <c r="J147" s="168">
        <f>-0.1</f>
        <v>-0.1</v>
      </c>
      <c r="K147" s="168">
        <v>0</v>
      </c>
      <c r="L147" s="168">
        <v>0</v>
      </c>
    </row>
    <row r="148" spans="1:12" s="150" customFormat="1" ht="114.75">
      <c r="A148" s="148"/>
      <c r="B148" s="275" t="s">
        <v>465</v>
      </c>
      <c r="C148" s="116"/>
      <c r="D148" s="117" t="s">
        <v>14</v>
      </c>
      <c r="E148" s="243">
        <v>13</v>
      </c>
      <c r="F148" s="117" t="s">
        <v>267</v>
      </c>
      <c r="G148" s="117"/>
      <c r="H148" s="167">
        <f t="shared" si="23"/>
        <v>0</v>
      </c>
      <c r="I148" s="168">
        <f>I149+I154</f>
        <v>0</v>
      </c>
      <c r="J148" s="168">
        <f>J149+J154</f>
        <v>0</v>
      </c>
      <c r="K148" s="168">
        <f>K149+K154</f>
        <v>0</v>
      </c>
      <c r="L148" s="168">
        <f>L149+L154</f>
        <v>0</v>
      </c>
    </row>
    <row r="149" spans="1:12" s="150" customFormat="1" ht="89.25">
      <c r="A149" s="148"/>
      <c r="B149" s="116" t="s">
        <v>55</v>
      </c>
      <c r="C149" s="149"/>
      <c r="D149" s="117" t="s">
        <v>14</v>
      </c>
      <c r="E149" s="243">
        <v>13</v>
      </c>
      <c r="F149" s="117" t="s">
        <v>267</v>
      </c>
      <c r="G149" s="117" t="s">
        <v>56</v>
      </c>
      <c r="H149" s="167">
        <f t="shared" si="23"/>
        <v>-114.7</v>
      </c>
      <c r="I149" s="168">
        <f>I150</f>
        <v>0</v>
      </c>
      <c r="J149" s="168">
        <f>J150</f>
        <v>-114.7</v>
      </c>
      <c r="K149" s="168">
        <f>K150</f>
        <v>0</v>
      </c>
      <c r="L149" s="168">
        <f>L150</f>
        <v>0</v>
      </c>
    </row>
    <row r="150" spans="1:12" s="150" customFormat="1" ht="38.25">
      <c r="A150" s="148"/>
      <c r="B150" s="116" t="s">
        <v>104</v>
      </c>
      <c r="C150" s="149"/>
      <c r="D150" s="117" t="s">
        <v>14</v>
      </c>
      <c r="E150" s="243">
        <v>13</v>
      </c>
      <c r="F150" s="117" t="s">
        <v>267</v>
      </c>
      <c r="G150" s="117" t="s">
        <v>105</v>
      </c>
      <c r="H150" s="167">
        <f t="shared" si="23"/>
        <v>-114.7</v>
      </c>
      <c r="I150" s="168">
        <f>I151+I152+I153</f>
        <v>0</v>
      </c>
      <c r="J150" s="168">
        <f>J151+J152+J153</f>
        <v>-114.7</v>
      </c>
      <c r="K150" s="168">
        <f>K151+K152+K153</f>
        <v>0</v>
      </c>
      <c r="L150" s="168">
        <f>L151+L152+L153</f>
        <v>0</v>
      </c>
    </row>
    <row r="151" spans="1:12" s="150" customFormat="1" ht="25.5">
      <c r="A151" s="148"/>
      <c r="B151" s="116" t="s">
        <v>213</v>
      </c>
      <c r="C151" s="149"/>
      <c r="D151" s="117" t="s">
        <v>14</v>
      </c>
      <c r="E151" s="243">
        <v>13</v>
      </c>
      <c r="F151" s="117" t="s">
        <v>267</v>
      </c>
      <c r="G151" s="117" t="s">
        <v>107</v>
      </c>
      <c r="H151" s="167">
        <f t="shared" si="23"/>
        <v>214.6</v>
      </c>
      <c r="I151" s="168">
        <v>0</v>
      </c>
      <c r="J151" s="168">
        <f>214.6</f>
        <v>214.6</v>
      </c>
      <c r="K151" s="168">
        <v>0</v>
      </c>
      <c r="L151" s="168">
        <v>0</v>
      </c>
    </row>
    <row r="152" spans="1:12" s="150" customFormat="1" ht="51">
      <c r="A152" s="148"/>
      <c r="B152" s="116" t="s">
        <v>108</v>
      </c>
      <c r="C152" s="149"/>
      <c r="D152" s="117" t="s">
        <v>14</v>
      </c>
      <c r="E152" s="243">
        <v>13</v>
      </c>
      <c r="F152" s="117" t="s">
        <v>267</v>
      </c>
      <c r="G152" s="117" t="s">
        <v>109</v>
      </c>
      <c r="H152" s="167">
        <f t="shared" si="23"/>
        <v>-302</v>
      </c>
      <c r="I152" s="168">
        <v>0</v>
      </c>
      <c r="J152" s="168">
        <f>-302</f>
        <v>-302</v>
      </c>
      <c r="K152" s="168">
        <v>0</v>
      </c>
      <c r="L152" s="168">
        <v>0</v>
      </c>
    </row>
    <row r="153" spans="1:12" s="150" customFormat="1" ht="89.25">
      <c r="A153" s="148"/>
      <c r="B153" s="337" t="s">
        <v>659</v>
      </c>
      <c r="C153" s="149"/>
      <c r="D153" s="117" t="s">
        <v>14</v>
      </c>
      <c r="E153" s="243">
        <v>13</v>
      </c>
      <c r="F153" s="117" t="s">
        <v>267</v>
      </c>
      <c r="G153" s="117" t="s">
        <v>650</v>
      </c>
      <c r="H153" s="167">
        <f t="shared" si="23"/>
        <v>-27.299999999999997</v>
      </c>
      <c r="I153" s="168">
        <v>0</v>
      </c>
      <c r="J153" s="168">
        <f>-67.6+40.3</f>
        <v>-27.299999999999997</v>
      </c>
      <c r="K153" s="323">
        <v>0</v>
      </c>
      <c r="L153" s="323">
        <v>0</v>
      </c>
    </row>
    <row r="154" spans="1:12" s="150" customFormat="1" ht="38.25">
      <c r="A154" s="148"/>
      <c r="B154" s="116" t="s">
        <v>86</v>
      </c>
      <c r="C154" s="149"/>
      <c r="D154" s="117" t="s">
        <v>14</v>
      </c>
      <c r="E154" s="243">
        <v>13</v>
      </c>
      <c r="F154" s="117" t="s">
        <v>267</v>
      </c>
      <c r="G154" s="117" t="s">
        <v>57</v>
      </c>
      <c r="H154" s="167">
        <f t="shared" si="23"/>
        <v>114.69999999999999</v>
      </c>
      <c r="I154" s="168">
        <f>I155</f>
        <v>0</v>
      </c>
      <c r="J154" s="168">
        <f>J155</f>
        <v>114.69999999999999</v>
      </c>
      <c r="K154" s="168">
        <f>K155</f>
        <v>0</v>
      </c>
      <c r="L154" s="168">
        <f>L155</f>
        <v>0</v>
      </c>
    </row>
    <row r="155" spans="1:12" s="150" customFormat="1" ht="38.25">
      <c r="A155" s="148"/>
      <c r="B155" s="116" t="s">
        <v>111</v>
      </c>
      <c r="C155" s="149"/>
      <c r="D155" s="117" t="s">
        <v>14</v>
      </c>
      <c r="E155" s="243">
        <v>13</v>
      </c>
      <c r="F155" s="117" t="s">
        <v>267</v>
      </c>
      <c r="G155" s="117" t="s">
        <v>59</v>
      </c>
      <c r="H155" s="167">
        <f t="shared" si="23"/>
        <v>114.69999999999999</v>
      </c>
      <c r="I155" s="168">
        <f>I157</f>
        <v>0</v>
      </c>
      <c r="J155" s="168">
        <f>J156+J157</f>
        <v>114.69999999999999</v>
      </c>
      <c r="K155" s="168">
        <f>K157</f>
        <v>0</v>
      </c>
      <c r="L155" s="168">
        <f>L157</f>
        <v>0</v>
      </c>
    </row>
    <row r="156" spans="1:12" s="150" customFormat="1" ht="38.25">
      <c r="A156" s="148"/>
      <c r="B156" s="116" t="s">
        <v>63</v>
      </c>
      <c r="C156" s="149"/>
      <c r="D156" s="117" t="s">
        <v>14</v>
      </c>
      <c r="E156" s="243">
        <v>13</v>
      </c>
      <c r="F156" s="117" t="s">
        <v>267</v>
      </c>
      <c r="G156" s="117" t="s">
        <v>62</v>
      </c>
      <c r="H156" s="167">
        <f t="shared" si="23"/>
        <v>0</v>
      </c>
      <c r="I156" s="168">
        <v>0</v>
      </c>
      <c r="J156" s="168">
        <v>0</v>
      </c>
      <c r="K156" s="168">
        <v>0</v>
      </c>
      <c r="L156" s="168">
        <v>0</v>
      </c>
    </row>
    <row r="157" spans="1:12" s="150" customFormat="1" ht="51" hidden="1">
      <c r="A157" s="148"/>
      <c r="B157" s="116" t="s">
        <v>259</v>
      </c>
      <c r="C157" s="149"/>
      <c r="D157" s="117" t="s">
        <v>14</v>
      </c>
      <c r="E157" s="243">
        <v>13</v>
      </c>
      <c r="F157" s="117" t="s">
        <v>267</v>
      </c>
      <c r="G157" s="117" t="s">
        <v>61</v>
      </c>
      <c r="H157" s="167">
        <f t="shared" si="23"/>
        <v>114.69999999999999</v>
      </c>
      <c r="I157" s="168"/>
      <c r="J157" s="168">
        <f>67.6+47.1</f>
        <v>114.69999999999999</v>
      </c>
      <c r="K157" s="168">
        <v>0</v>
      </c>
      <c r="L157" s="168">
        <v>0</v>
      </c>
    </row>
    <row r="158" spans="1:12" s="68" customFormat="1" ht="89.25">
      <c r="A158" s="80"/>
      <c r="B158" s="13" t="s">
        <v>355</v>
      </c>
      <c r="C158" s="81"/>
      <c r="D158" s="3" t="s">
        <v>14</v>
      </c>
      <c r="E158" s="3" t="s">
        <v>122</v>
      </c>
      <c r="F158" s="15" t="s">
        <v>356</v>
      </c>
      <c r="G158" s="15"/>
      <c r="H158" s="159">
        <f>I158+J158+K158+L158</f>
        <v>-36.4</v>
      </c>
      <c r="I158" s="160">
        <f>I159</f>
        <v>0</v>
      </c>
      <c r="J158" s="160">
        <f t="shared" ref="J158:L162" si="29">J159</f>
        <v>-36.4</v>
      </c>
      <c r="K158" s="160">
        <f t="shared" si="29"/>
        <v>0</v>
      </c>
      <c r="L158" s="160">
        <f t="shared" si="29"/>
        <v>0</v>
      </c>
    </row>
    <row r="159" spans="1:12" s="68" customFormat="1" ht="38.25">
      <c r="A159" s="80"/>
      <c r="B159" s="13" t="s">
        <v>361</v>
      </c>
      <c r="C159" s="81"/>
      <c r="D159" s="3" t="s">
        <v>14</v>
      </c>
      <c r="E159" s="3" t="s">
        <v>122</v>
      </c>
      <c r="F159" s="15" t="s">
        <v>362</v>
      </c>
      <c r="G159" s="15"/>
      <c r="H159" s="159">
        <f>SUM(I159:L159)</f>
        <v>-36.4</v>
      </c>
      <c r="I159" s="160">
        <f>I160</f>
        <v>0</v>
      </c>
      <c r="J159" s="160">
        <f t="shared" si="29"/>
        <v>-36.4</v>
      </c>
      <c r="K159" s="160">
        <f t="shared" si="29"/>
        <v>0</v>
      </c>
      <c r="L159" s="160">
        <f t="shared" si="29"/>
        <v>0</v>
      </c>
    </row>
    <row r="160" spans="1:12" s="68" customFormat="1" ht="39.75" customHeight="1">
      <c r="A160" s="80"/>
      <c r="B160" s="13" t="s">
        <v>672</v>
      </c>
      <c r="C160" s="81"/>
      <c r="D160" s="3" t="s">
        <v>14</v>
      </c>
      <c r="E160" s="3" t="s">
        <v>122</v>
      </c>
      <c r="F160" s="15" t="s">
        <v>673</v>
      </c>
      <c r="G160" s="15"/>
      <c r="H160" s="159">
        <f>I160+J160+K160+L160</f>
        <v>-36.4</v>
      </c>
      <c r="I160" s="160">
        <f>I161</f>
        <v>0</v>
      </c>
      <c r="J160" s="160">
        <f t="shared" si="29"/>
        <v>-36.4</v>
      </c>
      <c r="K160" s="160">
        <f t="shared" si="29"/>
        <v>0</v>
      </c>
      <c r="L160" s="160">
        <f t="shared" si="29"/>
        <v>0</v>
      </c>
    </row>
    <row r="161" spans="1:14" s="29" customFormat="1" ht="38.25">
      <c r="A161" s="67"/>
      <c r="B161" s="116" t="s">
        <v>86</v>
      </c>
      <c r="C161" s="78"/>
      <c r="D161" s="3" t="s">
        <v>14</v>
      </c>
      <c r="E161" s="3" t="s">
        <v>122</v>
      </c>
      <c r="F161" s="15" t="s">
        <v>673</v>
      </c>
      <c r="G161" s="15" t="s">
        <v>57</v>
      </c>
      <c r="H161" s="159">
        <f>I161+J161+K161+L161</f>
        <v>-36.4</v>
      </c>
      <c r="I161" s="160">
        <f>I162</f>
        <v>0</v>
      </c>
      <c r="J161" s="160">
        <f t="shared" si="29"/>
        <v>-36.4</v>
      </c>
      <c r="K161" s="160">
        <f t="shared" si="29"/>
        <v>0</v>
      </c>
      <c r="L161" s="160">
        <f t="shared" si="29"/>
        <v>0</v>
      </c>
    </row>
    <row r="162" spans="1:14" s="29" customFormat="1" ht="38.25">
      <c r="A162" s="67"/>
      <c r="B162" s="116" t="s">
        <v>111</v>
      </c>
      <c r="C162" s="82"/>
      <c r="D162" s="3" t="s">
        <v>14</v>
      </c>
      <c r="E162" s="3" t="s">
        <v>122</v>
      </c>
      <c r="F162" s="15" t="s">
        <v>673</v>
      </c>
      <c r="G162" s="15" t="s">
        <v>59</v>
      </c>
      <c r="H162" s="159">
        <f>I162+J162+K162+L162</f>
        <v>-36.4</v>
      </c>
      <c r="I162" s="297">
        <f>I163</f>
        <v>0</v>
      </c>
      <c r="J162" s="297">
        <f t="shared" si="29"/>
        <v>-36.4</v>
      </c>
      <c r="K162" s="297">
        <f t="shared" si="29"/>
        <v>0</v>
      </c>
      <c r="L162" s="297">
        <f t="shared" si="29"/>
        <v>0</v>
      </c>
    </row>
    <row r="163" spans="1:14" s="29" customFormat="1" ht="38.25" customHeight="1">
      <c r="A163" s="69"/>
      <c r="B163" s="116" t="s">
        <v>259</v>
      </c>
      <c r="C163" s="82"/>
      <c r="D163" s="3" t="s">
        <v>14</v>
      </c>
      <c r="E163" s="3" t="s">
        <v>122</v>
      </c>
      <c r="F163" s="15" t="s">
        <v>673</v>
      </c>
      <c r="G163" s="15" t="s">
        <v>61</v>
      </c>
      <c r="H163" s="159">
        <f>I163+J163+K163+L163</f>
        <v>-36.4</v>
      </c>
      <c r="I163" s="297">
        <v>0</v>
      </c>
      <c r="J163" s="160">
        <f>-36.4</f>
        <v>-36.4</v>
      </c>
      <c r="K163" s="297">
        <v>0</v>
      </c>
      <c r="L163" s="297">
        <v>0</v>
      </c>
      <c r="N163" s="79"/>
    </row>
    <row r="164" spans="1:14" s="150" customFormat="1" ht="53.25" customHeight="1">
      <c r="A164" s="148"/>
      <c r="B164" s="116" t="s">
        <v>98</v>
      </c>
      <c r="C164" s="149"/>
      <c r="D164" s="117" t="s">
        <v>14</v>
      </c>
      <c r="E164" s="117" t="s">
        <v>122</v>
      </c>
      <c r="F164" s="117" t="s">
        <v>249</v>
      </c>
      <c r="G164" s="117"/>
      <c r="H164" s="167">
        <f t="shared" si="23"/>
        <v>-947.5</v>
      </c>
      <c r="I164" s="168">
        <f>I165+I174+I179</f>
        <v>-947.5</v>
      </c>
      <c r="J164" s="168">
        <f>J165+J174+J179</f>
        <v>0</v>
      </c>
      <c r="K164" s="168">
        <f>K165+K174+K179</f>
        <v>0</v>
      </c>
      <c r="L164" s="168">
        <f>L165+L174+L179</f>
        <v>0</v>
      </c>
    </row>
    <row r="165" spans="1:14" s="150" customFormat="1" ht="53.25" customHeight="1">
      <c r="A165" s="148"/>
      <c r="B165" s="116" t="s">
        <v>250</v>
      </c>
      <c r="C165" s="149"/>
      <c r="D165" s="117" t="s">
        <v>14</v>
      </c>
      <c r="E165" s="117" t="s">
        <v>122</v>
      </c>
      <c r="F165" s="117" t="s">
        <v>251</v>
      </c>
      <c r="G165" s="117"/>
      <c r="H165" s="167">
        <f>SUM(I165:L165)</f>
        <v>-5</v>
      </c>
      <c r="I165" s="168">
        <f>I166+I170</f>
        <v>-5</v>
      </c>
      <c r="J165" s="168">
        <f>J166+J170</f>
        <v>0</v>
      </c>
      <c r="K165" s="168">
        <f>K166+K170</f>
        <v>0</v>
      </c>
      <c r="L165" s="168">
        <f>L166+L170</f>
        <v>0</v>
      </c>
    </row>
    <row r="166" spans="1:14" s="150" customFormat="1" ht="25.5">
      <c r="A166" s="148"/>
      <c r="B166" s="116" t="s">
        <v>272</v>
      </c>
      <c r="C166" s="149"/>
      <c r="D166" s="117" t="s">
        <v>14</v>
      </c>
      <c r="E166" s="117" t="s">
        <v>122</v>
      </c>
      <c r="F166" s="117" t="s">
        <v>273</v>
      </c>
      <c r="G166" s="117"/>
      <c r="H166" s="167">
        <f>SUM(I166:L166)</f>
        <v>-5</v>
      </c>
      <c r="I166" s="168">
        <f>I167</f>
        <v>-5</v>
      </c>
      <c r="J166" s="168">
        <f t="shared" ref="J166:L168" si="30">J167</f>
        <v>0</v>
      </c>
      <c r="K166" s="168">
        <f t="shared" si="30"/>
        <v>0</v>
      </c>
      <c r="L166" s="168">
        <f t="shared" si="30"/>
        <v>0</v>
      </c>
    </row>
    <row r="167" spans="1:14" s="150" customFormat="1" ht="38.25">
      <c r="A167" s="148"/>
      <c r="B167" s="116" t="s">
        <v>86</v>
      </c>
      <c r="C167" s="276"/>
      <c r="D167" s="117" t="s">
        <v>14</v>
      </c>
      <c r="E167" s="117" t="s">
        <v>122</v>
      </c>
      <c r="F167" s="117" t="s">
        <v>273</v>
      </c>
      <c r="G167" s="117" t="s">
        <v>57</v>
      </c>
      <c r="H167" s="167">
        <f>I167+J167+K167+L167</f>
        <v>-5</v>
      </c>
      <c r="I167" s="168">
        <f>I168</f>
        <v>-5</v>
      </c>
      <c r="J167" s="168">
        <f t="shared" si="30"/>
        <v>0</v>
      </c>
      <c r="K167" s="168">
        <f t="shared" si="30"/>
        <v>0</v>
      </c>
      <c r="L167" s="168">
        <f t="shared" si="30"/>
        <v>0</v>
      </c>
    </row>
    <row r="168" spans="1:14" s="150" customFormat="1" ht="42.75" customHeight="1">
      <c r="A168" s="148"/>
      <c r="B168" s="116" t="s">
        <v>111</v>
      </c>
      <c r="C168" s="276"/>
      <c r="D168" s="117" t="s">
        <v>14</v>
      </c>
      <c r="E168" s="117" t="s">
        <v>122</v>
      </c>
      <c r="F168" s="117" t="s">
        <v>273</v>
      </c>
      <c r="G168" s="117" t="s">
        <v>59</v>
      </c>
      <c r="H168" s="167">
        <f>I168+J168+K168+L168</f>
        <v>-5</v>
      </c>
      <c r="I168" s="168">
        <f>I169</f>
        <v>-5</v>
      </c>
      <c r="J168" s="168">
        <f t="shared" si="30"/>
        <v>0</v>
      </c>
      <c r="K168" s="168">
        <f t="shared" si="30"/>
        <v>0</v>
      </c>
      <c r="L168" s="168">
        <f t="shared" si="30"/>
        <v>0</v>
      </c>
    </row>
    <row r="169" spans="1:14" s="150" customFormat="1" ht="51">
      <c r="A169" s="148"/>
      <c r="B169" s="116" t="s">
        <v>259</v>
      </c>
      <c r="C169" s="276"/>
      <c r="D169" s="117" t="s">
        <v>14</v>
      </c>
      <c r="E169" s="117" t="s">
        <v>122</v>
      </c>
      <c r="F169" s="117" t="s">
        <v>273</v>
      </c>
      <c r="G169" s="117" t="s">
        <v>61</v>
      </c>
      <c r="H169" s="167">
        <f>I169+J169+K169+L169</f>
        <v>-5</v>
      </c>
      <c r="I169" s="168">
        <f>-5</f>
        <v>-5</v>
      </c>
      <c r="J169" s="168">
        <v>0</v>
      </c>
      <c r="K169" s="168">
        <v>0</v>
      </c>
      <c r="L169" s="168">
        <v>0</v>
      </c>
    </row>
    <row r="170" spans="1:14" s="150" customFormat="1" ht="25.5" hidden="1">
      <c r="A170" s="148"/>
      <c r="B170" s="116" t="s">
        <v>538</v>
      </c>
      <c r="C170" s="276"/>
      <c r="D170" s="117" t="s">
        <v>14</v>
      </c>
      <c r="E170" s="117" t="s">
        <v>122</v>
      </c>
      <c r="F170" s="117" t="s">
        <v>558</v>
      </c>
      <c r="G170" s="117"/>
      <c r="H170" s="167">
        <f t="shared" ref="H170:H175" si="31">SUM(I170:L170)</f>
        <v>0</v>
      </c>
      <c r="I170" s="168">
        <f t="shared" ref="I170:L172" si="32">I171</f>
        <v>0</v>
      </c>
      <c r="J170" s="168">
        <f t="shared" si="32"/>
        <v>0</v>
      </c>
      <c r="K170" s="168">
        <f t="shared" si="32"/>
        <v>0</v>
      </c>
      <c r="L170" s="168">
        <f t="shared" si="32"/>
        <v>0</v>
      </c>
    </row>
    <row r="171" spans="1:14" s="150" customFormat="1" hidden="1">
      <c r="A171" s="148"/>
      <c r="B171" s="203" t="s">
        <v>71</v>
      </c>
      <c r="C171" s="149"/>
      <c r="D171" s="117" t="s">
        <v>14</v>
      </c>
      <c r="E171" s="117" t="s">
        <v>122</v>
      </c>
      <c r="F171" s="117" t="s">
        <v>558</v>
      </c>
      <c r="G171" s="117" t="s">
        <v>72</v>
      </c>
      <c r="H171" s="167">
        <f t="shared" si="31"/>
        <v>0</v>
      </c>
      <c r="I171" s="168">
        <f t="shared" si="32"/>
        <v>0</v>
      </c>
      <c r="J171" s="168">
        <f t="shared" si="32"/>
        <v>0</v>
      </c>
      <c r="K171" s="168">
        <f t="shared" si="32"/>
        <v>0</v>
      </c>
      <c r="L171" s="168">
        <f t="shared" si="32"/>
        <v>0</v>
      </c>
    </row>
    <row r="172" spans="1:14" s="150" customFormat="1" ht="25.5" hidden="1">
      <c r="A172" s="148"/>
      <c r="B172" s="203" t="s">
        <v>73</v>
      </c>
      <c r="C172" s="149"/>
      <c r="D172" s="117" t="s">
        <v>14</v>
      </c>
      <c r="E172" s="117" t="s">
        <v>122</v>
      </c>
      <c r="F172" s="117" t="s">
        <v>558</v>
      </c>
      <c r="G172" s="117" t="s">
        <v>74</v>
      </c>
      <c r="H172" s="167">
        <f t="shared" si="31"/>
        <v>0</v>
      </c>
      <c r="I172" s="168">
        <f t="shared" si="32"/>
        <v>0</v>
      </c>
      <c r="J172" s="168">
        <f t="shared" si="32"/>
        <v>0</v>
      </c>
      <c r="K172" s="168">
        <f t="shared" si="32"/>
        <v>0</v>
      </c>
      <c r="L172" s="168">
        <f t="shared" si="32"/>
        <v>0</v>
      </c>
    </row>
    <row r="173" spans="1:14" s="150" customFormat="1" hidden="1">
      <c r="A173" s="148"/>
      <c r="B173" s="203" t="s">
        <v>640</v>
      </c>
      <c r="C173" s="149"/>
      <c r="D173" s="117" t="s">
        <v>14</v>
      </c>
      <c r="E173" s="117" t="s">
        <v>122</v>
      </c>
      <c r="F173" s="117" t="s">
        <v>558</v>
      </c>
      <c r="G173" s="117" t="s">
        <v>641</v>
      </c>
      <c r="H173" s="167">
        <f t="shared" si="31"/>
        <v>0</v>
      </c>
      <c r="I173" s="168"/>
      <c r="J173" s="168">
        <v>0</v>
      </c>
      <c r="K173" s="168">
        <v>0</v>
      </c>
      <c r="L173" s="168">
        <v>0</v>
      </c>
    </row>
    <row r="174" spans="1:14" s="150" customFormat="1" ht="36.75" hidden="1" customHeight="1">
      <c r="A174" s="148"/>
      <c r="B174" s="116" t="s">
        <v>268</v>
      </c>
      <c r="C174" s="149"/>
      <c r="D174" s="117" t="s">
        <v>14</v>
      </c>
      <c r="E174" s="117" t="s">
        <v>122</v>
      </c>
      <c r="F174" s="117" t="s">
        <v>269</v>
      </c>
      <c r="G174" s="117"/>
      <c r="H174" s="167">
        <f t="shared" si="31"/>
        <v>0</v>
      </c>
      <c r="I174" s="168">
        <f>I175</f>
        <v>0</v>
      </c>
      <c r="J174" s="168">
        <f t="shared" ref="J174:L177" si="33">J175</f>
        <v>0</v>
      </c>
      <c r="K174" s="168">
        <f t="shared" si="33"/>
        <v>0</v>
      </c>
      <c r="L174" s="168">
        <f t="shared" si="33"/>
        <v>0</v>
      </c>
    </row>
    <row r="175" spans="1:14" s="150" customFormat="1" ht="25.5" hidden="1">
      <c r="A175" s="148"/>
      <c r="B175" s="116" t="s">
        <v>538</v>
      </c>
      <c r="C175" s="149"/>
      <c r="D175" s="117" t="s">
        <v>14</v>
      </c>
      <c r="E175" s="117" t="s">
        <v>122</v>
      </c>
      <c r="F175" s="117" t="s">
        <v>539</v>
      </c>
      <c r="G175" s="117"/>
      <c r="H175" s="167">
        <f t="shared" si="31"/>
        <v>0</v>
      </c>
      <c r="I175" s="168">
        <f>I176</f>
        <v>0</v>
      </c>
      <c r="J175" s="168">
        <f t="shared" si="33"/>
        <v>0</v>
      </c>
      <c r="K175" s="168">
        <f t="shared" si="33"/>
        <v>0</v>
      </c>
      <c r="L175" s="168">
        <f t="shared" si="33"/>
        <v>0</v>
      </c>
    </row>
    <row r="176" spans="1:14" s="150" customFormat="1" ht="38.25" hidden="1">
      <c r="A176" s="148"/>
      <c r="B176" s="116" t="s">
        <v>86</v>
      </c>
      <c r="C176" s="276"/>
      <c r="D176" s="117" t="s">
        <v>14</v>
      </c>
      <c r="E176" s="117" t="s">
        <v>122</v>
      </c>
      <c r="F176" s="117" t="s">
        <v>539</v>
      </c>
      <c r="G176" s="117" t="s">
        <v>57</v>
      </c>
      <c r="H176" s="167">
        <f t="shared" si="23"/>
        <v>0</v>
      </c>
      <c r="I176" s="168">
        <f>I177</f>
        <v>0</v>
      </c>
      <c r="J176" s="168">
        <f t="shared" si="33"/>
        <v>0</v>
      </c>
      <c r="K176" s="168">
        <f t="shared" si="33"/>
        <v>0</v>
      </c>
      <c r="L176" s="168">
        <f t="shared" si="33"/>
        <v>0</v>
      </c>
    </row>
    <row r="177" spans="1:17" s="150" customFormat="1" ht="42.75" hidden="1" customHeight="1">
      <c r="A177" s="148"/>
      <c r="B177" s="116" t="s">
        <v>111</v>
      </c>
      <c r="C177" s="276"/>
      <c r="D177" s="117" t="s">
        <v>14</v>
      </c>
      <c r="E177" s="117" t="s">
        <v>122</v>
      </c>
      <c r="F177" s="117" t="s">
        <v>539</v>
      </c>
      <c r="G177" s="117" t="s">
        <v>59</v>
      </c>
      <c r="H177" s="167">
        <f t="shared" si="23"/>
        <v>0</v>
      </c>
      <c r="I177" s="168">
        <f>I178</f>
        <v>0</v>
      </c>
      <c r="J177" s="168">
        <f t="shared" si="33"/>
        <v>0</v>
      </c>
      <c r="K177" s="168">
        <f t="shared" si="33"/>
        <v>0</v>
      </c>
      <c r="L177" s="168">
        <f t="shared" si="33"/>
        <v>0</v>
      </c>
    </row>
    <row r="178" spans="1:17" s="150" customFormat="1" ht="53.25" hidden="1" customHeight="1">
      <c r="A178" s="148"/>
      <c r="B178" s="116" t="s">
        <v>259</v>
      </c>
      <c r="C178" s="276"/>
      <c r="D178" s="117" t="s">
        <v>14</v>
      </c>
      <c r="E178" s="117" t="s">
        <v>122</v>
      </c>
      <c r="F178" s="117" t="s">
        <v>539</v>
      </c>
      <c r="G178" s="117" t="s">
        <v>61</v>
      </c>
      <c r="H178" s="167">
        <f t="shared" si="23"/>
        <v>0</v>
      </c>
      <c r="I178" s="168"/>
      <c r="J178" s="168">
        <v>0</v>
      </c>
      <c r="K178" s="168">
        <v>0</v>
      </c>
      <c r="L178" s="168">
        <v>0</v>
      </c>
    </row>
    <row r="179" spans="1:17" s="150" customFormat="1" ht="51">
      <c r="A179" s="148"/>
      <c r="B179" s="116" t="s">
        <v>270</v>
      </c>
      <c r="C179" s="149"/>
      <c r="D179" s="117" t="s">
        <v>14</v>
      </c>
      <c r="E179" s="243">
        <v>13</v>
      </c>
      <c r="F179" s="117" t="s">
        <v>271</v>
      </c>
      <c r="G179" s="117"/>
      <c r="H179" s="167">
        <f t="shared" si="23"/>
        <v>-942.5</v>
      </c>
      <c r="I179" s="168">
        <f>I180</f>
        <v>-942.5</v>
      </c>
      <c r="J179" s="168">
        <f t="shared" ref="J179:L182" si="34">J180</f>
        <v>0</v>
      </c>
      <c r="K179" s="168">
        <f t="shared" si="34"/>
        <v>0</v>
      </c>
      <c r="L179" s="168">
        <f t="shared" si="34"/>
        <v>0</v>
      </c>
    </row>
    <row r="180" spans="1:17" s="150" customFormat="1" ht="25.5">
      <c r="A180" s="148"/>
      <c r="B180" s="116" t="s">
        <v>538</v>
      </c>
      <c r="C180" s="149"/>
      <c r="D180" s="117" t="s">
        <v>14</v>
      </c>
      <c r="E180" s="243">
        <v>13</v>
      </c>
      <c r="F180" s="117" t="s">
        <v>552</v>
      </c>
      <c r="G180" s="117"/>
      <c r="H180" s="167">
        <f>SUM(I180:L180)</f>
        <v>-942.5</v>
      </c>
      <c r="I180" s="168">
        <f>I181</f>
        <v>-942.5</v>
      </c>
      <c r="J180" s="168">
        <f t="shared" si="34"/>
        <v>0</v>
      </c>
      <c r="K180" s="168">
        <f t="shared" si="34"/>
        <v>0</v>
      </c>
      <c r="L180" s="168">
        <f t="shared" si="34"/>
        <v>0</v>
      </c>
    </row>
    <row r="181" spans="1:17" s="150" customFormat="1" ht="38.25">
      <c r="A181" s="148"/>
      <c r="B181" s="116" t="s">
        <v>86</v>
      </c>
      <c r="C181" s="149"/>
      <c r="D181" s="117" t="s">
        <v>14</v>
      </c>
      <c r="E181" s="243">
        <v>13</v>
      </c>
      <c r="F181" s="117" t="s">
        <v>552</v>
      </c>
      <c r="G181" s="117" t="s">
        <v>57</v>
      </c>
      <c r="H181" s="167">
        <f t="shared" si="23"/>
        <v>-942.5</v>
      </c>
      <c r="I181" s="168">
        <f>I182</f>
        <v>-942.5</v>
      </c>
      <c r="J181" s="168">
        <f t="shared" si="34"/>
        <v>0</v>
      </c>
      <c r="K181" s="168">
        <f t="shared" si="34"/>
        <v>0</v>
      </c>
      <c r="L181" s="168">
        <f t="shared" si="34"/>
        <v>0</v>
      </c>
    </row>
    <row r="182" spans="1:17" s="150" customFormat="1" ht="39.950000000000003" customHeight="1">
      <c r="A182" s="148"/>
      <c r="B182" s="116" t="s">
        <v>111</v>
      </c>
      <c r="C182" s="149"/>
      <c r="D182" s="117" t="s">
        <v>14</v>
      </c>
      <c r="E182" s="243">
        <v>13</v>
      </c>
      <c r="F182" s="117" t="s">
        <v>552</v>
      </c>
      <c r="G182" s="117" t="s">
        <v>59</v>
      </c>
      <c r="H182" s="167">
        <f t="shared" si="23"/>
        <v>-942.5</v>
      </c>
      <c r="I182" s="168">
        <f>I183</f>
        <v>-942.5</v>
      </c>
      <c r="J182" s="168">
        <f t="shared" si="34"/>
        <v>0</v>
      </c>
      <c r="K182" s="168">
        <f t="shared" si="34"/>
        <v>0</v>
      </c>
      <c r="L182" s="168">
        <f t="shared" si="34"/>
        <v>0</v>
      </c>
    </row>
    <row r="183" spans="1:17" s="150" customFormat="1" ht="51">
      <c r="A183" s="148"/>
      <c r="B183" s="116" t="s">
        <v>259</v>
      </c>
      <c r="C183" s="149"/>
      <c r="D183" s="117" t="s">
        <v>14</v>
      </c>
      <c r="E183" s="243">
        <v>13</v>
      </c>
      <c r="F183" s="117" t="s">
        <v>552</v>
      </c>
      <c r="G183" s="117" t="s">
        <v>61</v>
      </c>
      <c r="H183" s="167">
        <f t="shared" si="23"/>
        <v>-942.5</v>
      </c>
      <c r="I183" s="168">
        <f>-161.6-780.9</f>
        <v>-942.5</v>
      </c>
      <c r="J183" s="168">
        <v>0</v>
      </c>
      <c r="K183" s="168">
        <v>0</v>
      </c>
      <c r="L183" s="168">
        <v>0</v>
      </c>
    </row>
    <row r="184" spans="1:17" s="150" customFormat="1" ht="25.5">
      <c r="A184" s="148"/>
      <c r="B184" s="116" t="s">
        <v>706</v>
      </c>
      <c r="C184" s="276"/>
      <c r="D184" s="117" t="s">
        <v>14</v>
      </c>
      <c r="E184" s="117" t="s">
        <v>122</v>
      </c>
      <c r="F184" s="117" t="s">
        <v>707</v>
      </c>
      <c r="G184" s="117"/>
      <c r="H184" s="167">
        <f t="shared" ref="H184:H193" si="35">SUM(I184:L184)</f>
        <v>1973.8000000000002</v>
      </c>
      <c r="I184" s="168">
        <f>I185</f>
        <v>1973.8000000000002</v>
      </c>
      <c r="J184" s="168">
        <f t="shared" ref="J184:L184" si="36">J189</f>
        <v>0</v>
      </c>
      <c r="K184" s="168">
        <f t="shared" si="36"/>
        <v>0</v>
      </c>
      <c r="L184" s="168">
        <f t="shared" si="36"/>
        <v>0</v>
      </c>
    </row>
    <row r="185" spans="1:17" s="150" customFormat="1" ht="25.5">
      <c r="A185" s="148"/>
      <c r="B185" s="116" t="s">
        <v>272</v>
      </c>
      <c r="C185" s="276"/>
      <c r="D185" s="117" t="s">
        <v>14</v>
      </c>
      <c r="E185" s="117" t="s">
        <v>122</v>
      </c>
      <c r="F185" s="117" t="s">
        <v>708</v>
      </c>
      <c r="G185" s="117"/>
      <c r="H185" s="167">
        <f>SUBTOTAL(9,I185:L185)</f>
        <v>1973.8000000000002</v>
      </c>
      <c r="I185" s="168">
        <f>I186+I189</f>
        <v>1973.8000000000002</v>
      </c>
      <c r="J185" s="168">
        <f t="shared" ref="J185:L185" si="37">J186+J189</f>
        <v>0</v>
      </c>
      <c r="K185" s="168">
        <f t="shared" si="37"/>
        <v>0</v>
      </c>
      <c r="L185" s="168">
        <f t="shared" si="37"/>
        <v>0</v>
      </c>
    </row>
    <row r="186" spans="1:17" ht="38.25">
      <c r="A186" s="223"/>
      <c r="B186" s="217" t="s">
        <v>343</v>
      </c>
      <c r="C186" s="270"/>
      <c r="D186" s="117" t="s">
        <v>14</v>
      </c>
      <c r="E186" s="117" t="s">
        <v>122</v>
      </c>
      <c r="F186" s="117" t="s">
        <v>708</v>
      </c>
      <c r="G186" s="146" t="s">
        <v>77</v>
      </c>
      <c r="H186" s="320">
        <f t="shared" ref="H186:H188" si="38">SUM(I186:L186)</f>
        <v>1862.6000000000001</v>
      </c>
      <c r="I186" s="321">
        <f>I187</f>
        <v>1862.6000000000001</v>
      </c>
      <c r="J186" s="321">
        <f t="shared" ref="J186:L187" si="39">J187</f>
        <v>0</v>
      </c>
      <c r="K186" s="321">
        <f t="shared" si="39"/>
        <v>0</v>
      </c>
      <c r="L186" s="321">
        <f t="shared" si="39"/>
        <v>0</v>
      </c>
    </row>
    <row r="187" spans="1:17">
      <c r="A187" s="223"/>
      <c r="B187" s="217" t="s">
        <v>35</v>
      </c>
      <c r="C187" s="270"/>
      <c r="D187" s="117" t="s">
        <v>14</v>
      </c>
      <c r="E187" s="117" t="s">
        <v>122</v>
      </c>
      <c r="F187" s="117" t="s">
        <v>708</v>
      </c>
      <c r="G187" s="146" t="s">
        <v>78</v>
      </c>
      <c r="H187" s="320">
        <f t="shared" si="38"/>
        <v>1862.6000000000001</v>
      </c>
      <c r="I187" s="321">
        <f>I188</f>
        <v>1862.6000000000001</v>
      </c>
      <c r="J187" s="321">
        <f t="shared" si="39"/>
        <v>0</v>
      </c>
      <c r="K187" s="321">
        <f>K188</f>
        <v>0</v>
      </c>
      <c r="L187" s="321">
        <f t="shared" si="39"/>
        <v>0</v>
      </c>
    </row>
    <row r="188" spans="1:17" ht="51">
      <c r="A188" s="223"/>
      <c r="B188" s="217" t="s">
        <v>90</v>
      </c>
      <c r="C188" s="270"/>
      <c r="D188" s="117" t="s">
        <v>14</v>
      </c>
      <c r="E188" s="117" t="s">
        <v>122</v>
      </c>
      <c r="F188" s="117" t="s">
        <v>708</v>
      </c>
      <c r="G188" s="146" t="s">
        <v>91</v>
      </c>
      <c r="H188" s="320">
        <f t="shared" si="38"/>
        <v>1862.6000000000001</v>
      </c>
      <c r="I188" s="321">
        <f>2174.4-311.8</f>
        <v>1862.6000000000001</v>
      </c>
      <c r="J188" s="321">
        <v>0</v>
      </c>
      <c r="K188" s="321"/>
      <c r="L188" s="321">
        <v>0</v>
      </c>
    </row>
    <row r="189" spans="1:17" s="150" customFormat="1">
      <c r="A189" s="148"/>
      <c r="B189" s="203" t="s">
        <v>71</v>
      </c>
      <c r="C189" s="149"/>
      <c r="D189" s="117" t="s">
        <v>14</v>
      </c>
      <c r="E189" s="117" t="s">
        <v>122</v>
      </c>
      <c r="F189" s="117" t="s">
        <v>708</v>
      </c>
      <c r="G189" s="117" t="s">
        <v>72</v>
      </c>
      <c r="H189" s="167">
        <f t="shared" si="35"/>
        <v>111.2</v>
      </c>
      <c r="I189" s="168">
        <f>I190+I192</f>
        <v>111.2</v>
      </c>
      <c r="J189" s="168">
        <f t="shared" ref="J189:L189" si="40">J190+J192</f>
        <v>0</v>
      </c>
      <c r="K189" s="168">
        <f t="shared" si="40"/>
        <v>0</v>
      </c>
      <c r="L189" s="168">
        <f t="shared" si="40"/>
        <v>0</v>
      </c>
    </row>
    <row r="190" spans="1:17" s="150" customFormat="1">
      <c r="A190" s="148"/>
      <c r="B190" s="23" t="s">
        <v>715</v>
      </c>
      <c r="C190" s="1"/>
      <c r="D190" s="117" t="s">
        <v>14</v>
      </c>
      <c r="E190" s="117" t="s">
        <v>122</v>
      </c>
      <c r="F190" s="3" t="s">
        <v>708</v>
      </c>
      <c r="G190" s="3" t="s">
        <v>716</v>
      </c>
      <c r="H190" s="167">
        <f t="shared" si="35"/>
        <v>86.2</v>
      </c>
      <c r="I190" s="168">
        <f>I191</f>
        <v>86.2</v>
      </c>
      <c r="J190" s="168">
        <f t="shared" ref="J190:L190" si="41">J191</f>
        <v>0</v>
      </c>
      <c r="K190" s="168">
        <f t="shared" si="41"/>
        <v>0</v>
      </c>
      <c r="L190" s="168">
        <f t="shared" si="41"/>
        <v>0</v>
      </c>
      <c r="M190" s="326"/>
      <c r="N190" s="326"/>
      <c r="O190" s="326"/>
      <c r="P190" s="326"/>
      <c r="Q190" s="326"/>
    </row>
    <row r="191" spans="1:17" s="150" customFormat="1" ht="153" customHeight="1">
      <c r="A191" s="148"/>
      <c r="B191" s="367" t="s">
        <v>719</v>
      </c>
      <c r="C191" s="20"/>
      <c r="D191" s="117" t="s">
        <v>14</v>
      </c>
      <c r="E191" s="117" t="s">
        <v>122</v>
      </c>
      <c r="F191" s="3" t="s">
        <v>708</v>
      </c>
      <c r="G191" s="15" t="s">
        <v>718</v>
      </c>
      <c r="H191" s="167">
        <f t="shared" si="35"/>
        <v>86.2</v>
      </c>
      <c r="I191" s="168">
        <f>111.2-25</f>
        <v>86.2</v>
      </c>
      <c r="J191" s="168">
        <v>0</v>
      </c>
      <c r="K191" s="168">
        <v>0</v>
      </c>
      <c r="L191" s="168">
        <v>0</v>
      </c>
      <c r="M191" s="326"/>
      <c r="N191" s="326"/>
      <c r="O191" s="326"/>
      <c r="P191" s="326"/>
      <c r="Q191" s="326"/>
    </row>
    <row r="192" spans="1:17" s="150" customFormat="1" ht="25.5">
      <c r="A192" s="148"/>
      <c r="B192" s="203" t="s">
        <v>73</v>
      </c>
      <c r="C192" s="149"/>
      <c r="D192" s="117" t="s">
        <v>14</v>
      </c>
      <c r="E192" s="117" t="s">
        <v>122</v>
      </c>
      <c r="F192" s="117" t="s">
        <v>708</v>
      </c>
      <c r="G192" s="117" t="s">
        <v>74</v>
      </c>
      <c r="H192" s="167">
        <f t="shared" si="35"/>
        <v>25</v>
      </c>
      <c r="I192" s="168">
        <f>I193</f>
        <v>25</v>
      </c>
      <c r="J192" s="168">
        <f>J193</f>
        <v>0</v>
      </c>
      <c r="K192" s="168">
        <f>K193</f>
        <v>0</v>
      </c>
      <c r="L192" s="168">
        <f>L193</f>
        <v>0</v>
      </c>
    </row>
    <row r="193" spans="1:12" s="150" customFormat="1">
      <c r="A193" s="148"/>
      <c r="B193" s="203" t="s">
        <v>640</v>
      </c>
      <c r="C193" s="149"/>
      <c r="D193" s="117" t="s">
        <v>14</v>
      </c>
      <c r="E193" s="117" t="s">
        <v>122</v>
      </c>
      <c r="F193" s="117" t="s">
        <v>708</v>
      </c>
      <c r="G193" s="117" t="s">
        <v>641</v>
      </c>
      <c r="H193" s="167">
        <f t="shared" si="35"/>
        <v>25</v>
      </c>
      <c r="I193" s="168">
        <f>25</f>
        <v>25</v>
      </c>
      <c r="J193" s="168">
        <v>0</v>
      </c>
      <c r="K193" s="168">
        <v>0</v>
      </c>
      <c r="L193" s="168">
        <v>0</v>
      </c>
    </row>
    <row r="194" spans="1:12" s="231" customFormat="1" ht="39.75" customHeight="1">
      <c r="A194" s="226"/>
      <c r="B194" s="269" t="s">
        <v>2</v>
      </c>
      <c r="C194" s="270"/>
      <c r="D194" s="271" t="s">
        <v>17</v>
      </c>
      <c r="E194" s="271" t="s">
        <v>15</v>
      </c>
      <c r="F194" s="271"/>
      <c r="G194" s="271"/>
      <c r="H194" s="320">
        <f t="shared" si="23"/>
        <v>-177.3</v>
      </c>
      <c r="I194" s="320">
        <f>I195+I214+I235</f>
        <v>-177.3</v>
      </c>
      <c r="J194" s="320">
        <f>J195+J214+J235</f>
        <v>0</v>
      </c>
      <c r="K194" s="320">
        <f>K195+K214+K235</f>
        <v>0</v>
      </c>
      <c r="L194" s="320">
        <f>L195+L214+L235</f>
        <v>0</v>
      </c>
    </row>
    <row r="195" spans="1:12" s="201" customFormat="1">
      <c r="A195" s="199"/>
      <c r="B195" s="200" t="s">
        <v>128</v>
      </c>
      <c r="C195" s="149"/>
      <c r="D195" s="140" t="s">
        <v>17</v>
      </c>
      <c r="E195" s="140" t="s">
        <v>18</v>
      </c>
      <c r="F195" s="140"/>
      <c r="G195" s="140"/>
      <c r="H195" s="167">
        <f t="shared" ref="H195:H202" si="42">SUM(I195:L195)</f>
        <v>0</v>
      </c>
      <c r="I195" s="167">
        <f>I196</f>
        <v>0</v>
      </c>
      <c r="J195" s="167">
        <f t="shared" ref="J195:L196" si="43">J196</f>
        <v>0</v>
      </c>
      <c r="K195" s="167">
        <f t="shared" si="43"/>
        <v>0</v>
      </c>
      <c r="L195" s="167">
        <f t="shared" si="43"/>
        <v>0</v>
      </c>
    </row>
    <row r="196" spans="1:12" s="201" customFormat="1" ht="51">
      <c r="A196" s="199"/>
      <c r="B196" s="116" t="s">
        <v>98</v>
      </c>
      <c r="C196" s="200"/>
      <c r="D196" s="117" t="s">
        <v>17</v>
      </c>
      <c r="E196" s="117" t="s">
        <v>18</v>
      </c>
      <c r="F196" s="139" t="s">
        <v>249</v>
      </c>
      <c r="G196" s="140"/>
      <c r="H196" s="167">
        <f t="shared" si="42"/>
        <v>0</v>
      </c>
      <c r="I196" s="168">
        <f>I197</f>
        <v>0</v>
      </c>
      <c r="J196" s="168">
        <f t="shared" si="43"/>
        <v>0</v>
      </c>
      <c r="K196" s="168">
        <f t="shared" si="43"/>
        <v>0</v>
      </c>
      <c r="L196" s="168">
        <f t="shared" si="43"/>
        <v>0</v>
      </c>
    </row>
    <row r="197" spans="1:12" s="201" customFormat="1" ht="38.25">
      <c r="A197" s="199"/>
      <c r="B197" s="116" t="s">
        <v>250</v>
      </c>
      <c r="C197" s="116"/>
      <c r="D197" s="117" t="s">
        <v>17</v>
      </c>
      <c r="E197" s="117" t="s">
        <v>18</v>
      </c>
      <c r="F197" s="139" t="s">
        <v>251</v>
      </c>
      <c r="G197" s="140"/>
      <c r="H197" s="167">
        <f t="shared" si="42"/>
        <v>0</v>
      </c>
      <c r="I197" s="168">
        <f>I198+I204</f>
        <v>0</v>
      </c>
      <c r="J197" s="168">
        <f>J198+J204</f>
        <v>0</v>
      </c>
      <c r="K197" s="168">
        <f>K198+K204</f>
        <v>0</v>
      </c>
      <c r="L197" s="168">
        <f>L198+L204</f>
        <v>0</v>
      </c>
    </row>
    <row r="198" spans="1:12" s="201" customFormat="1" ht="342.75" customHeight="1">
      <c r="A198" s="199"/>
      <c r="B198" s="119" t="s">
        <v>466</v>
      </c>
      <c r="C198" s="116"/>
      <c r="D198" s="117" t="s">
        <v>17</v>
      </c>
      <c r="E198" s="117" t="s">
        <v>18</v>
      </c>
      <c r="F198" s="139" t="s">
        <v>461</v>
      </c>
      <c r="G198" s="140"/>
      <c r="H198" s="167">
        <f t="shared" si="42"/>
        <v>0</v>
      </c>
      <c r="I198" s="168">
        <f t="shared" ref="I198:L199" si="44">I199</f>
        <v>0</v>
      </c>
      <c r="J198" s="168">
        <f t="shared" si="44"/>
        <v>0</v>
      </c>
      <c r="K198" s="168">
        <f t="shared" si="44"/>
        <v>0</v>
      </c>
      <c r="L198" s="168">
        <f t="shared" si="44"/>
        <v>0</v>
      </c>
    </row>
    <row r="199" spans="1:12" s="150" customFormat="1" ht="89.25">
      <c r="A199" s="148"/>
      <c r="B199" s="116" t="s">
        <v>55</v>
      </c>
      <c r="C199" s="149"/>
      <c r="D199" s="117" t="s">
        <v>17</v>
      </c>
      <c r="E199" s="117" t="s">
        <v>18</v>
      </c>
      <c r="F199" s="139" t="s">
        <v>461</v>
      </c>
      <c r="G199" s="117" t="s">
        <v>56</v>
      </c>
      <c r="H199" s="167">
        <f t="shared" si="42"/>
        <v>0</v>
      </c>
      <c r="I199" s="168">
        <f t="shared" si="44"/>
        <v>0</v>
      </c>
      <c r="J199" s="168">
        <f t="shared" si="44"/>
        <v>0</v>
      </c>
      <c r="K199" s="168">
        <f t="shared" si="44"/>
        <v>0</v>
      </c>
      <c r="L199" s="168">
        <f t="shared" si="44"/>
        <v>0</v>
      </c>
    </row>
    <row r="200" spans="1:12" s="150" customFormat="1" ht="38.25">
      <c r="A200" s="148"/>
      <c r="B200" s="116" t="s">
        <v>104</v>
      </c>
      <c r="C200" s="149"/>
      <c r="D200" s="117" t="s">
        <v>17</v>
      </c>
      <c r="E200" s="117" t="s">
        <v>18</v>
      </c>
      <c r="F200" s="139" t="s">
        <v>461</v>
      </c>
      <c r="G200" s="117" t="s">
        <v>105</v>
      </c>
      <c r="H200" s="167">
        <f t="shared" si="42"/>
        <v>0</v>
      </c>
      <c r="I200" s="168">
        <f>I201+I202+I203</f>
        <v>0</v>
      </c>
      <c r="J200" s="168">
        <f>J201+J202+J203</f>
        <v>0</v>
      </c>
      <c r="K200" s="168">
        <f>K201+K202+K203</f>
        <v>0</v>
      </c>
      <c r="L200" s="168">
        <f>L201+L202+L203</f>
        <v>0</v>
      </c>
    </row>
    <row r="201" spans="1:12" s="150" customFormat="1" ht="25.5">
      <c r="A201" s="148"/>
      <c r="B201" s="116" t="s">
        <v>213</v>
      </c>
      <c r="C201" s="149"/>
      <c r="D201" s="117" t="s">
        <v>17</v>
      </c>
      <c r="E201" s="117" t="s">
        <v>18</v>
      </c>
      <c r="F201" s="139" t="s">
        <v>461</v>
      </c>
      <c r="G201" s="117" t="s">
        <v>107</v>
      </c>
      <c r="H201" s="167">
        <f t="shared" si="42"/>
        <v>269</v>
      </c>
      <c r="I201" s="168">
        <v>0</v>
      </c>
      <c r="J201" s="168">
        <f>269</f>
        <v>269</v>
      </c>
      <c r="K201" s="168">
        <v>0</v>
      </c>
      <c r="L201" s="168">
        <v>0</v>
      </c>
    </row>
    <row r="202" spans="1:12" s="150" customFormat="1" ht="51">
      <c r="A202" s="148"/>
      <c r="B202" s="116" t="s">
        <v>108</v>
      </c>
      <c r="C202" s="149"/>
      <c r="D202" s="117" t="s">
        <v>17</v>
      </c>
      <c r="E202" s="117" t="s">
        <v>18</v>
      </c>
      <c r="F202" s="139" t="s">
        <v>461</v>
      </c>
      <c r="G202" s="117" t="s">
        <v>109</v>
      </c>
      <c r="H202" s="167">
        <f t="shared" si="42"/>
        <v>-224.6</v>
      </c>
      <c r="I202" s="168">
        <v>0</v>
      </c>
      <c r="J202" s="168">
        <f>-224.6</f>
        <v>-224.6</v>
      </c>
      <c r="K202" s="168">
        <v>0</v>
      </c>
      <c r="L202" s="168">
        <v>0</v>
      </c>
    </row>
    <row r="203" spans="1:12" s="150" customFormat="1" ht="89.25">
      <c r="A203" s="145"/>
      <c r="B203" s="337" t="s">
        <v>659</v>
      </c>
      <c r="C203" s="340"/>
      <c r="D203" s="117" t="s">
        <v>17</v>
      </c>
      <c r="E203" s="117" t="s">
        <v>18</v>
      </c>
      <c r="F203" s="139" t="s">
        <v>461</v>
      </c>
      <c r="G203" s="117" t="s">
        <v>650</v>
      </c>
      <c r="H203" s="167">
        <f>SUM(I203:L203)</f>
        <v>-44.4</v>
      </c>
      <c r="I203" s="168">
        <v>0</v>
      </c>
      <c r="J203" s="168">
        <f>-44.4</f>
        <v>-44.4</v>
      </c>
      <c r="K203" s="323">
        <v>0</v>
      </c>
      <c r="L203" s="323">
        <v>0</v>
      </c>
    </row>
    <row r="204" spans="1:12" s="201" customFormat="1" ht="333.75" customHeight="1">
      <c r="A204" s="199"/>
      <c r="B204" s="275" t="s">
        <v>467</v>
      </c>
      <c r="C204" s="149"/>
      <c r="D204" s="117" t="s">
        <v>17</v>
      </c>
      <c r="E204" s="117" t="s">
        <v>18</v>
      </c>
      <c r="F204" s="139" t="s">
        <v>274</v>
      </c>
      <c r="G204" s="140"/>
      <c r="H204" s="167">
        <f>I204+J204+K204+L204</f>
        <v>0</v>
      </c>
      <c r="I204" s="168">
        <f t="shared" ref="I204:L205" si="45">I205</f>
        <v>0</v>
      </c>
      <c r="J204" s="168">
        <f>J205+J210</f>
        <v>0</v>
      </c>
      <c r="K204" s="168">
        <f t="shared" si="45"/>
        <v>0</v>
      </c>
      <c r="L204" s="168">
        <f t="shared" si="45"/>
        <v>0</v>
      </c>
    </row>
    <row r="205" spans="1:12" s="150" customFormat="1" ht="89.25">
      <c r="A205" s="148"/>
      <c r="B205" s="116" t="s">
        <v>55</v>
      </c>
      <c r="C205" s="149"/>
      <c r="D205" s="117" t="s">
        <v>17</v>
      </c>
      <c r="E205" s="117" t="s">
        <v>18</v>
      </c>
      <c r="F205" s="139" t="s">
        <v>274</v>
      </c>
      <c r="G205" s="117" t="s">
        <v>56</v>
      </c>
      <c r="H205" s="167">
        <f t="shared" ref="H205:H213" si="46">SUM(I205:L205)</f>
        <v>-125.99999999999999</v>
      </c>
      <c r="I205" s="168">
        <f t="shared" si="45"/>
        <v>0</v>
      </c>
      <c r="J205" s="168">
        <f>J206</f>
        <v>-125.99999999999999</v>
      </c>
      <c r="K205" s="168">
        <f t="shared" si="45"/>
        <v>0</v>
      </c>
      <c r="L205" s="168">
        <f t="shared" si="45"/>
        <v>0</v>
      </c>
    </row>
    <row r="206" spans="1:12" s="150" customFormat="1" ht="38.25">
      <c r="A206" s="148"/>
      <c r="B206" s="116" t="s">
        <v>104</v>
      </c>
      <c r="C206" s="149"/>
      <c r="D206" s="117" t="s">
        <v>17</v>
      </c>
      <c r="E206" s="117" t="s">
        <v>18</v>
      </c>
      <c r="F206" s="139" t="s">
        <v>274</v>
      </c>
      <c r="G206" s="117" t="s">
        <v>105</v>
      </c>
      <c r="H206" s="167">
        <f t="shared" si="46"/>
        <v>-125.99999999999999</v>
      </c>
      <c r="I206" s="168">
        <f>I207+I208+I209</f>
        <v>0</v>
      </c>
      <c r="J206" s="168">
        <f>J207+J208+J209</f>
        <v>-125.99999999999999</v>
      </c>
      <c r="K206" s="168">
        <f>K207+K208+K209</f>
        <v>0</v>
      </c>
      <c r="L206" s="168">
        <f>L207+L208+L209</f>
        <v>0</v>
      </c>
    </row>
    <row r="207" spans="1:12" s="150" customFormat="1" ht="25.5">
      <c r="A207" s="148"/>
      <c r="B207" s="116" t="s">
        <v>213</v>
      </c>
      <c r="C207" s="149"/>
      <c r="D207" s="117" t="s">
        <v>17</v>
      </c>
      <c r="E207" s="117" t="s">
        <v>18</v>
      </c>
      <c r="F207" s="139" t="s">
        <v>274</v>
      </c>
      <c r="G207" s="117" t="s">
        <v>107</v>
      </c>
      <c r="H207" s="167">
        <f t="shared" si="46"/>
        <v>-99.5</v>
      </c>
      <c r="I207" s="168">
        <v>0</v>
      </c>
      <c r="J207" s="168">
        <f>-99.5</f>
        <v>-99.5</v>
      </c>
      <c r="K207" s="168">
        <v>0</v>
      </c>
      <c r="L207" s="168">
        <v>0</v>
      </c>
    </row>
    <row r="208" spans="1:12" s="150" customFormat="1" ht="51">
      <c r="A208" s="148"/>
      <c r="B208" s="116" t="s">
        <v>108</v>
      </c>
      <c r="C208" s="149"/>
      <c r="D208" s="117" t="s">
        <v>17</v>
      </c>
      <c r="E208" s="117" t="s">
        <v>18</v>
      </c>
      <c r="F208" s="139" t="s">
        <v>274</v>
      </c>
      <c r="G208" s="117" t="s">
        <v>109</v>
      </c>
      <c r="H208" s="167">
        <f>SUM(I208:L208)</f>
        <v>-115.7</v>
      </c>
      <c r="I208" s="168">
        <v>0</v>
      </c>
      <c r="J208" s="168">
        <f>-87.2-28.5</f>
        <v>-115.7</v>
      </c>
      <c r="K208" s="168">
        <v>0</v>
      </c>
      <c r="L208" s="168">
        <v>0</v>
      </c>
    </row>
    <row r="209" spans="1:13" s="150" customFormat="1" ht="89.25">
      <c r="A209" s="148"/>
      <c r="B209" s="337" t="s">
        <v>659</v>
      </c>
      <c r="C209" s="149"/>
      <c r="D209" s="117" t="s">
        <v>17</v>
      </c>
      <c r="E209" s="117" t="s">
        <v>18</v>
      </c>
      <c r="F209" s="139" t="s">
        <v>274</v>
      </c>
      <c r="G209" s="117" t="s">
        <v>650</v>
      </c>
      <c r="H209" s="167">
        <f>SUM(I209:L209)</f>
        <v>89.2</v>
      </c>
      <c r="I209" s="168">
        <v>0</v>
      </c>
      <c r="J209" s="168">
        <f>99.5-10.3</f>
        <v>89.2</v>
      </c>
      <c r="K209" s="168">
        <v>0</v>
      </c>
      <c r="L209" s="168">
        <v>0</v>
      </c>
    </row>
    <row r="210" spans="1:13" s="150" customFormat="1" ht="38.25">
      <c r="A210" s="148"/>
      <c r="B210" s="116" t="s">
        <v>86</v>
      </c>
      <c r="C210" s="149"/>
      <c r="D210" s="117" t="s">
        <v>17</v>
      </c>
      <c r="E210" s="117" t="s">
        <v>18</v>
      </c>
      <c r="F210" s="139" t="s">
        <v>274</v>
      </c>
      <c r="G210" s="117" t="s">
        <v>57</v>
      </c>
      <c r="H210" s="167">
        <f t="shared" si="46"/>
        <v>126</v>
      </c>
      <c r="I210" s="168">
        <f>I211</f>
        <v>0</v>
      </c>
      <c r="J210" s="168">
        <f>J211</f>
        <v>126</v>
      </c>
      <c r="K210" s="168">
        <f>K211</f>
        <v>0</v>
      </c>
      <c r="L210" s="168">
        <f>L211</f>
        <v>0</v>
      </c>
    </row>
    <row r="211" spans="1:13" s="150" customFormat="1" ht="39.950000000000003" customHeight="1">
      <c r="A211" s="148"/>
      <c r="B211" s="116" t="s">
        <v>111</v>
      </c>
      <c r="C211" s="149"/>
      <c r="D211" s="117" t="s">
        <v>17</v>
      </c>
      <c r="E211" s="117" t="s">
        <v>18</v>
      </c>
      <c r="F211" s="139" t="s">
        <v>274</v>
      </c>
      <c r="G211" s="117" t="s">
        <v>59</v>
      </c>
      <c r="H211" s="167">
        <f t="shared" si="46"/>
        <v>126</v>
      </c>
      <c r="I211" s="168">
        <f>I212+I213</f>
        <v>0</v>
      </c>
      <c r="J211" s="168">
        <f>J212+J213</f>
        <v>126</v>
      </c>
      <c r="K211" s="168">
        <f>K212+K213</f>
        <v>0</v>
      </c>
      <c r="L211" s="168">
        <f>L212+L213</f>
        <v>0</v>
      </c>
    </row>
    <row r="212" spans="1:13" s="150" customFormat="1" ht="39.950000000000003" customHeight="1">
      <c r="A212" s="148"/>
      <c r="B212" s="116" t="s">
        <v>63</v>
      </c>
      <c r="C212" s="149"/>
      <c r="D212" s="117" t="s">
        <v>17</v>
      </c>
      <c r="E212" s="117" t="s">
        <v>18</v>
      </c>
      <c r="F212" s="139" t="s">
        <v>274</v>
      </c>
      <c r="G212" s="117" t="s">
        <v>62</v>
      </c>
      <c r="H212" s="167">
        <f t="shared" si="46"/>
        <v>2.2999999999999998</v>
      </c>
      <c r="I212" s="168">
        <v>0</v>
      </c>
      <c r="J212" s="168">
        <f>2.3</f>
        <v>2.2999999999999998</v>
      </c>
      <c r="K212" s="168">
        <v>0</v>
      </c>
      <c r="L212" s="168">
        <v>0</v>
      </c>
    </row>
    <row r="213" spans="1:13" s="150" customFormat="1" ht="39.950000000000003" customHeight="1">
      <c r="A213" s="148"/>
      <c r="B213" s="116" t="s">
        <v>259</v>
      </c>
      <c r="C213" s="149"/>
      <c r="D213" s="117" t="s">
        <v>17</v>
      </c>
      <c r="E213" s="117" t="s">
        <v>18</v>
      </c>
      <c r="F213" s="139" t="s">
        <v>274</v>
      </c>
      <c r="G213" s="117" t="s">
        <v>61</v>
      </c>
      <c r="H213" s="167">
        <f t="shared" si="46"/>
        <v>123.7</v>
      </c>
      <c r="I213" s="168">
        <v>0</v>
      </c>
      <c r="J213" s="168">
        <f>87.2+36.5</f>
        <v>123.7</v>
      </c>
      <c r="K213" s="168">
        <v>0</v>
      </c>
      <c r="L213" s="168">
        <v>0</v>
      </c>
    </row>
    <row r="214" spans="1:13" s="201" customFormat="1" ht="51.75" hidden="1" customHeight="1">
      <c r="A214" s="199"/>
      <c r="B214" s="200" t="s">
        <v>275</v>
      </c>
      <c r="C214" s="149"/>
      <c r="D214" s="140" t="s">
        <v>17</v>
      </c>
      <c r="E214" s="140" t="s">
        <v>21</v>
      </c>
      <c r="F214" s="140"/>
      <c r="G214" s="140"/>
      <c r="H214" s="167">
        <f>I214+J214+K214+L214</f>
        <v>0</v>
      </c>
      <c r="I214" s="167">
        <f>I215</f>
        <v>0</v>
      </c>
      <c r="J214" s="167">
        <f>J215</f>
        <v>0</v>
      </c>
      <c r="K214" s="167">
        <f>K215</f>
        <v>0</v>
      </c>
      <c r="L214" s="167">
        <f>L215</f>
        <v>0</v>
      </c>
    </row>
    <row r="215" spans="1:13" s="151" customFormat="1" ht="81.75" hidden="1" customHeight="1">
      <c r="A215" s="148"/>
      <c r="B215" s="116" t="s">
        <v>93</v>
      </c>
      <c r="C215" s="276"/>
      <c r="D215" s="117" t="s">
        <v>17</v>
      </c>
      <c r="E215" s="117" t="s">
        <v>21</v>
      </c>
      <c r="F215" s="117" t="s">
        <v>276</v>
      </c>
      <c r="G215" s="117"/>
      <c r="H215" s="167">
        <f>I215+J215+K215+L215</f>
        <v>0</v>
      </c>
      <c r="I215" s="168">
        <f>I216</f>
        <v>0</v>
      </c>
      <c r="J215" s="168">
        <f>J216+J231</f>
        <v>0</v>
      </c>
      <c r="K215" s="168">
        <f>K216+K231</f>
        <v>0</v>
      </c>
      <c r="L215" s="168">
        <f>L216+L231</f>
        <v>0</v>
      </c>
      <c r="M215" s="277"/>
    </row>
    <row r="216" spans="1:13" s="150" customFormat="1" ht="63.75" hidden="1">
      <c r="A216" s="148"/>
      <c r="B216" s="116" t="s">
        <v>277</v>
      </c>
      <c r="C216" s="273"/>
      <c r="D216" s="117" t="s">
        <v>17</v>
      </c>
      <c r="E216" s="117" t="s">
        <v>21</v>
      </c>
      <c r="F216" s="117" t="s">
        <v>278</v>
      </c>
      <c r="G216" s="117"/>
      <c r="H216" s="167">
        <f>I216+J216+K216+L216</f>
        <v>0</v>
      </c>
      <c r="I216" s="168">
        <f>I217+I231</f>
        <v>0</v>
      </c>
      <c r="J216" s="168">
        <f>J217+J223+J227</f>
        <v>0</v>
      </c>
      <c r="K216" s="168">
        <f>K217+K223+K227</f>
        <v>0</v>
      </c>
      <c r="L216" s="168">
        <f>L217+L223+L227</f>
        <v>0</v>
      </c>
    </row>
    <row r="217" spans="1:13" s="150" customFormat="1" ht="38.25" hidden="1">
      <c r="A217" s="148"/>
      <c r="B217" s="116" t="s">
        <v>200</v>
      </c>
      <c r="C217" s="273"/>
      <c r="D217" s="117" t="s">
        <v>17</v>
      </c>
      <c r="E217" s="117" t="s">
        <v>21</v>
      </c>
      <c r="F217" s="117" t="s">
        <v>279</v>
      </c>
      <c r="G217" s="117"/>
      <c r="H217" s="167">
        <f>SUM(I217:L217)</f>
        <v>0</v>
      </c>
      <c r="I217" s="168">
        <f>I218+I223+I227</f>
        <v>0</v>
      </c>
      <c r="J217" s="168">
        <f>J218+J223+J227</f>
        <v>0</v>
      </c>
      <c r="K217" s="168">
        <f>K218+K223+K227</f>
        <v>0</v>
      </c>
      <c r="L217" s="168">
        <f>L218+L223+L227</f>
        <v>0</v>
      </c>
    </row>
    <row r="218" spans="1:13" s="150" customFormat="1" ht="89.25" hidden="1">
      <c r="A218" s="148"/>
      <c r="B218" s="116" t="s">
        <v>55</v>
      </c>
      <c r="C218" s="273"/>
      <c r="D218" s="117" t="s">
        <v>17</v>
      </c>
      <c r="E218" s="117" t="s">
        <v>21</v>
      </c>
      <c r="F218" s="117" t="s">
        <v>279</v>
      </c>
      <c r="G218" s="117" t="s">
        <v>56</v>
      </c>
      <c r="H218" s="167">
        <f>SUM(I218:L218)</f>
        <v>0</v>
      </c>
      <c r="I218" s="168">
        <f>I219</f>
        <v>0</v>
      </c>
      <c r="J218" s="168">
        <f>J219</f>
        <v>0</v>
      </c>
      <c r="K218" s="168">
        <f>K219</f>
        <v>0</v>
      </c>
      <c r="L218" s="168">
        <f>L219</f>
        <v>0</v>
      </c>
    </row>
    <row r="219" spans="1:13" s="150" customFormat="1" ht="25.5" hidden="1">
      <c r="A219" s="148"/>
      <c r="B219" s="116" t="s">
        <v>67</v>
      </c>
      <c r="C219" s="273"/>
      <c r="D219" s="117" t="s">
        <v>17</v>
      </c>
      <c r="E219" s="117" t="s">
        <v>21</v>
      </c>
      <c r="F219" s="117" t="s">
        <v>279</v>
      </c>
      <c r="G219" s="117" t="s">
        <v>68</v>
      </c>
      <c r="H219" s="167">
        <f t="shared" ref="H219:H230" si="47">SUM(I219:L219)</f>
        <v>0</v>
      </c>
      <c r="I219" s="168">
        <f>I220+I221+I222</f>
        <v>0</v>
      </c>
      <c r="J219" s="168">
        <f>J220+J221</f>
        <v>0</v>
      </c>
      <c r="K219" s="168">
        <f>K220+K221</f>
        <v>0</v>
      </c>
      <c r="L219" s="168">
        <f>L220+L221</f>
        <v>0</v>
      </c>
    </row>
    <row r="220" spans="1:13" s="150" customFormat="1" ht="25.5" hidden="1">
      <c r="A220" s="148"/>
      <c r="B220" s="116" t="s">
        <v>254</v>
      </c>
      <c r="C220" s="273"/>
      <c r="D220" s="117" t="s">
        <v>17</v>
      </c>
      <c r="E220" s="117" t="s">
        <v>21</v>
      </c>
      <c r="F220" s="117" t="s">
        <v>279</v>
      </c>
      <c r="G220" s="117" t="s">
        <v>69</v>
      </c>
      <c r="H220" s="167">
        <f t="shared" si="47"/>
        <v>0</v>
      </c>
      <c r="I220" s="168"/>
      <c r="J220" s="323">
        <v>0</v>
      </c>
      <c r="K220" s="323">
        <v>0</v>
      </c>
      <c r="L220" s="323">
        <v>0</v>
      </c>
    </row>
    <row r="221" spans="1:13" s="150" customFormat="1" ht="38.25" hidden="1">
      <c r="A221" s="148"/>
      <c r="B221" s="116" t="s">
        <v>89</v>
      </c>
      <c r="C221" s="273"/>
      <c r="D221" s="117" t="s">
        <v>17</v>
      </c>
      <c r="E221" s="117" t="s">
        <v>21</v>
      </c>
      <c r="F221" s="117" t="s">
        <v>279</v>
      </c>
      <c r="G221" s="117" t="s">
        <v>70</v>
      </c>
      <c r="H221" s="167">
        <f t="shared" si="47"/>
        <v>0</v>
      </c>
      <c r="I221" s="168"/>
      <c r="J221" s="323">
        <v>0</v>
      </c>
      <c r="K221" s="323">
        <v>0</v>
      </c>
      <c r="L221" s="323">
        <v>0</v>
      </c>
    </row>
    <row r="222" spans="1:13" s="150" customFormat="1" ht="76.5" hidden="1">
      <c r="A222" s="148"/>
      <c r="B222" s="116" t="s">
        <v>660</v>
      </c>
      <c r="C222" s="273"/>
      <c r="D222" s="117" t="s">
        <v>17</v>
      </c>
      <c r="E222" s="117" t="s">
        <v>21</v>
      </c>
      <c r="F222" s="117" t="s">
        <v>279</v>
      </c>
      <c r="G222" s="117" t="s">
        <v>661</v>
      </c>
      <c r="H222" s="167">
        <f>SUM(I222:L222)</f>
        <v>0</v>
      </c>
      <c r="I222" s="168"/>
      <c r="J222" s="323">
        <v>0</v>
      </c>
      <c r="K222" s="323">
        <v>0</v>
      </c>
      <c r="L222" s="323">
        <v>0</v>
      </c>
    </row>
    <row r="223" spans="1:13" s="150" customFormat="1" ht="38.25" hidden="1">
      <c r="A223" s="148"/>
      <c r="B223" s="116" t="s">
        <v>86</v>
      </c>
      <c r="C223" s="273"/>
      <c r="D223" s="117" t="s">
        <v>17</v>
      </c>
      <c r="E223" s="117" t="s">
        <v>21</v>
      </c>
      <c r="F223" s="117" t="s">
        <v>279</v>
      </c>
      <c r="G223" s="117" t="s">
        <v>57</v>
      </c>
      <c r="H223" s="167">
        <f t="shared" si="47"/>
        <v>0</v>
      </c>
      <c r="I223" s="168">
        <f>I224</f>
        <v>0</v>
      </c>
      <c r="J223" s="168">
        <f>J224</f>
        <v>0</v>
      </c>
      <c r="K223" s="168">
        <f>K224</f>
        <v>0</v>
      </c>
      <c r="L223" s="168">
        <f>L224</f>
        <v>0</v>
      </c>
    </row>
    <row r="224" spans="1:13" s="150" customFormat="1" ht="38.25" hidden="1">
      <c r="A224" s="148"/>
      <c r="B224" s="116" t="s">
        <v>111</v>
      </c>
      <c r="C224" s="273"/>
      <c r="D224" s="117" t="s">
        <v>17</v>
      </c>
      <c r="E224" s="117" t="s">
        <v>21</v>
      </c>
      <c r="F224" s="117" t="s">
        <v>279</v>
      </c>
      <c r="G224" s="117" t="s">
        <v>59</v>
      </c>
      <c r="H224" s="167">
        <f t="shared" si="47"/>
        <v>0</v>
      </c>
      <c r="I224" s="168">
        <f>I226+I225</f>
        <v>0</v>
      </c>
      <c r="J224" s="168">
        <f>J226</f>
        <v>0</v>
      </c>
      <c r="K224" s="168">
        <f>K226</f>
        <v>0</v>
      </c>
      <c r="L224" s="168">
        <f>L226</f>
        <v>0</v>
      </c>
    </row>
    <row r="225" spans="1:12" s="150" customFormat="1" ht="38.25" hidden="1">
      <c r="A225" s="148"/>
      <c r="B225" s="116" t="s">
        <v>63</v>
      </c>
      <c r="C225" s="273"/>
      <c r="D225" s="117" t="s">
        <v>17</v>
      </c>
      <c r="E225" s="117" t="s">
        <v>21</v>
      </c>
      <c r="F225" s="117" t="s">
        <v>279</v>
      </c>
      <c r="G225" s="117" t="s">
        <v>62</v>
      </c>
      <c r="H225" s="167">
        <f t="shared" si="47"/>
        <v>0</v>
      </c>
      <c r="I225" s="168"/>
      <c r="J225" s="323">
        <v>0</v>
      </c>
      <c r="K225" s="323">
        <v>0</v>
      </c>
      <c r="L225" s="323">
        <v>0</v>
      </c>
    </row>
    <row r="226" spans="1:12" s="150" customFormat="1" ht="51" hidden="1">
      <c r="A226" s="148"/>
      <c r="B226" s="116" t="s">
        <v>259</v>
      </c>
      <c r="C226" s="273"/>
      <c r="D226" s="117" t="s">
        <v>17</v>
      </c>
      <c r="E226" s="117" t="s">
        <v>21</v>
      </c>
      <c r="F226" s="117" t="s">
        <v>279</v>
      </c>
      <c r="G226" s="117" t="s">
        <v>61</v>
      </c>
      <c r="H226" s="167">
        <f t="shared" si="47"/>
        <v>0</v>
      </c>
      <c r="I226" s="168"/>
      <c r="J226" s="323">
        <v>0</v>
      </c>
      <c r="K226" s="323">
        <v>0</v>
      </c>
      <c r="L226" s="323">
        <v>0</v>
      </c>
    </row>
    <row r="227" spans="1:12" s="150" customFormat="1" hidden="1">
      <c r="A227" s="148"/>
      <c r="B227" s="203" t="s">
        <v>71</v>
      </c>
      <c r="C227" s="273"/>
      <c r="D227" s="117" t="s">
        <v>17</v>
      </c>
      <c r="E227" s="117" t="s">
        <v>21</v>
      </c>
      <c r="F227" s="117" t="s">
        <v>279</v>
      </c>
      <c r="G227" s="117" t="s">
        <v>72</v>
      </c>
      <c r="H227" s="167">
        <f t="shared" si="47"/>
        <v>0</v>
      </c>
      <c r="I227" s="168">
        <f>I228</f>
        <v>0</v>
      </c>
      <c r="J227" s="168">
        <f>J228</f>
        <v>0</v>
      </c>
      <c r="K227" s="168">
        <f>K228</f>
        <v>0</v>
      </c>
      <c r="L227" s="168">
        <f>L228</f>
        <v>0</v>
      </c>
    </row>
    <row r="228" spans="1:12" s="150" customFormat="1" ht="25.5" hidden="1">
      <c r="A228" s="148"/>
      <c r="B228" s="203" t="s">
        <v>73</v>
      </c>
      <c r="C228" s="273"/>
      <c r="D228" s="117" t="s">
        <v>17</v>
      </c>
      <c r="E228" s="117" t="s">
        <v>21</v>
      </c>
      <c r="F228" s="117" t="s">
        <v>279</v>
      </c>
      <c r="G228" s="117" t="s">
        <v>74</v>
      </c>
      <c r="H228" s="167">
        <f t="shared" si="47"/>
        <v>0</v>
      </c>
      <c r="I228" s="168">
        <f>I229+I230</f>
        <v>0</v>
      </c>
      <c r="J228" s="168">
        <f>J230</f>
        <v>0</v>
      </c>
      <c r="K228" s="168">
        <f>K230</f>
        <v>0</v>
      </c>
      <c r="L228" s="168">
        <f>L230</f>
        <v>0</v>
      </c>
    </row>
    <row r="229" spans="1:12" s="150" customFormat="1" ht="25.5" hidden="1">
      <c r="A229" s="148"/>
      <c r="B229" s="278" t="s">
        <v>293</v>
      </c>
      <c r="C229" s="138"/>
      <c r="D229" s="117" t="s">
        <v>17</v>
      </c>
      <c r="E229" s="117" t="s">
        <v>21</v>
      </c>
      <c r="F229" s="117" t="s">
        <v>279</v>
      </c>
      <c r="G229" s="146" t="s">
        <v>294</v>
      </c>
      <c r="H229" s="320">
        <f t="shared" si="47"/>
        <v>0</v>
      </c>
      <c r="I229" s="321">
        <v>0</v>
      </c>
      <c r="J229" s="321"/>
      <c r="K229" s="321"/>
      <c r="L229" s="321"/>
    </row>
    <row r="230" spans="1:12" s="150" customFormat="1" hidden="1">
      <c r="A230" s="148"/>
      <c r="B230" s="203" t="s">
        <v>260</v>
      </c>
      <c r="C230" s="273"/>
      <c r="D230" s="117" t="s">
        <v>17</v>
      </c>
      <c r="E230" s="117" t="s">
        <v>21</v>
      </c>
      <c r="F230" s="117" t="s">
        <v>279</v>
      </c>
      <c r="G230" s="117" t="s">
        <v>76</v>
      </c>
      <c r="H230" s="167">
        <f t="shared" si="47"/>
        <v>0</v>
      </c>
      <c r="I230" s="168">
        <v>0</v>
      </c>
      <c r="J230" s="323">
        <v>0</v>
      </c>
      <c r="K230" s="323">
        <v>0</v>
      </c>
      <c r="L230" s="323">
        <v>0</v>
      </c>
    </row>
    <row r="231" spans="1:12" s="150" customFormat="1" ht="34.5" hidden="1" customHeight="1">
      <c r="A231" s="148"/>
      <c r="B231" s="116" t="s">
        <v>538</v>
      </c>
      <c r="C231" s="273"/>
      <c r="D231" s="117" t="s">
        <v>17</v>
      </c>
      <c r="E231" s="117" t="s">
        <v>21</v>
      </c>
      <c r="F231" s="117" t="s">
        <v>553</v>
      </c>
      <c r="G231" s="117"/>
      <c r="H231" s="167">
        <f>SUM(I231:L231)</f>
        <v>0</v>
      </c>
      <c r="I231" s="168">
        <f t="shared" ref="I231:L233" si="48">I232</f>
        <v>0</v>
      </c>
      <c r="J231" s="168">
        <f t="shared" si="48"/>
        <v>0</v>
      </c>
      <c r="K231" s="168">
        <f t="shared" si="48"/>
        <v>0</v>
      </c>
      <c r="L231" s="168">
        <f t="shared" si="48"/>
        <v>0</v>
      </c>
    </row>
    <row r="232" spans="1:12" s="150" customFormat="1" ht="38.25" hidden="1">
      <c r="A232" s="148"/>
      <c r="B232" s="116" t="s">
        <v>86</v>
      </c>
      <c r="C232" s="273"/>
      <c r="D232" s="117" t="s">
        <v>17</v>
      </c>
      <c r="E232" s="117" t="s">
        <v>21</v>
      </c>
      <c r="F232" s="117" t="s">
        <v>553</v>
      </c>
      <c r="G232" s="117" t="s">
        <v>57</v>
      </c>
      <c r="H232" s="167">
        <f>SUM(I232:L232)</f>
        <v>0</v>
      </c>
      <c r="I232" s="168">
        <f t="shared" si="48"/>
        <v>0</v>
      </c>
      <c r="J232" s="168">
        <f t="shared" si="48"/>
        <v>0</v>
      </c>
      <c r="K232" s="168">
        <f t="shared" si="48"/>
        <v>0</v>
      </c>
      <c r="L232" s="168">
        <f t="shared" si="48"/>
        <v>0</v>
      </c>
    </row>
    <row r="233" spans="1:12" s="150" customFormat="1" ht="38.25" hidden="1">
      <c r="A233" s="148"/>
      <c r="B233" s="116" t="s">
        <v>111</v>
      </c>
      <c r="C233" s="273"/>
      <c r="D233" s="117" t="s">
        <v>17</v>
      </c>
      <c r="E233" s="117" t="s">
        <v>21</v>
      </c>
      <c r="F233" s="117" t="s">
        <v>553</v>
      </c>
      <c r="G233" s="117" t="s">
        <v>59</v>
      </c>
      <c r="H233" s="167">
        <f>SUM(I233:L233)</f>
        <v>0</v>
      </c>
      <c r="I233" s="168">
        <f t="shared" si="48"/>
        <v>0</v>
      </c>
      <c r="J233" s="168">
        <f t="shared" si="48"/>
        <v>0</v>
      </c>
      <c r="K233" s="168">
        <f t="shared" si="48"/>
        <v>0</v>
      </c>
      <c r="L233" s="168">
        <f t="shared" si="48"/>
        <v>0</v>
      </c>
    </row>
    <row r="234" spans="1:12" s="150" customFormat="1" ht="51" hidden="1">
      <c r="A234" s="148"/>
      <c r="B234" s="116" t="s">
        <v>259</v>
      </c>
      <c r="C234" s="273"/>
      <c r="D234" s="117" t="s">
        <v>17</v>
      </c>
      <c r="E234" s="117" t="s">
        <v>21</v>
      </c>
      <c r="F234" s="117" t="s">
        <v>553</v>
      </c>
      <c r="G234" s="117" t="s">
        <v>61</v>
      </c>
      <c r="H234" s="167">
        <f>SUM(I234:L234)</f>
        <v>0</v>
      </c>
      <c r="I234" s="168"/>
      <c r="J234" s="323">
        <v>0</v>
      </c>
      <c r="K234" s="323">
        <v>0</v>
      </c>
      <c r="L234" s="323">
        <v>0</v>
      </c>
    </row>
    <row r="235" spans="1:12" s="201" customFormat="1" ht="38.25">
      <c r="A235" s="199"/>
      <c r="B235" s="200" t="s">
        <v>45</v>
      </c>
      <c r="C235" s="149"/>
      <c r="D235" s="140" t="s">
        <v>17</v>
      </c>
      <c r="E235" s="140" t="s">
        <v>39</v>
      </c>
      <c r="F235" s="140"/>
      <c r="G235" s="140"/>
      <c r="H235" s="167">
        <f>I235+J235+K235+L235</f>
        <v>-177.3</v>
      </c>
      <c r="I235" s="167">
        <f>I236+I288</f>
        <v>-177.3</v>
      </c>
      <c r="J235" s="167">
        <f>J236+J288</f>
        <v>0</v>
      </c>
      <c r="K235" s="167">
        <f>K236+K288</f>
        <v>0</v>
      </c>
      <c r="L235" s="167">
        <f>L236+L288</f>
        <v>0</v>
      </c>
    </row>
    <row r="236" spans="1:12" s="150" customFormat="1" ht="51">
      <c r="A236" s="148"/>
      <c r="B236" s="116" t="s">
        <v>127</v>
      </c>
      <c r="C236" s="276"/>
      <c r="D236" s="117" t="s">
        <v>17</v>
      </c>
      <c r="E236" s="117" t="s">
        <v>39</v>
      </c>
      <c r="F236" s="117" t="s">
        <v>263</v>
      </c>
      <c r="G236" s="117"/>
      <c r="H236" s="167">
        <f t="shared" ref="H236:H267" si="49">SUM(I236:L236)</f>
        <v>0</v>
      </c>
      <c r="I236" s="168">
        <f>I237+I271+I278</f>
        <v>0</v>
      </c>
      <c r="J236" s="168">
        <f>J237+J271+J278</f>
        <v>0</v>
      </c>
      <c r="K236" s="168">
        <f>K237+K271+K278</f>
        <v>0</v>
      </c>
      <c r="L236" s="168">
        <f>L237+L271+L278</f>
        <v>0</v>
      </c>
    </row>
    <row r="237" spans="1:12" s="150" customFormat="1" ht="25.5">
      <c r="A237" s="148"/>
      <c r="B237" s="116" t="s">
        <v>264</v>
      </c>
      <c r="C237" s="276"/>
      <c r="D237" s="117" t="s">
        <v>17</v>
      </c>
      <c r="E237" s="117" t="s">
        <v>39</v>
      </c>
      <c r="F237" s="117" t="s">
        <v>265</v>
      </c>
      <c r="G237" s="117"/>
      <c r="H237" s="167">
        <f t="shared" si="49"/>
        <v>0</v>
      </c>
      <c r="I237" s="168">
        <f>I238+I245+I252+I256+I260+I264</f>
        <v>0</v>
      </c>
      <c r="J237" s="168">
        <f>J238+J245+J252+J256+J260+J264</f>
        <v>0</v>
      </c>
      <c r="K237" s="168">
        <f>K238+K245+K252+K256+K260+K264</f>
        <v>0</v>
      </c>
      <c r="L237" s="168">
        <f>L238+L245+L252+L256+L260+L264</f>
        <v>0</v>
      </c>
    </row>
    <row r="238" spans="1:12" s="150" customFormat="1" ht="204">
      <c r="A238" s="148"/>
      <c r="B238" s="275" t="s">
        <v>468</v>
      </c>
      <c r="C238" s="149"/>
      <c r="D238" s="117" t="s">
        <v>17</v>
      </c>
      <c r="E238" s="117" t="s">
        <v>39</v>
      </c>
      <c r="F238" s="117" t="s">
        <v>280</v>
      </c>
      <c r="G238" s="117"/>
      <c r="H238" s="167">
        <f t="shared" si="49"/>
        <v>0</v>
      </c>
      <c r="I238" s="168">
        <f t="shared" ref="I238:L240" si="50">I239</f>
        <v>0</v>
      </c>
      <c r="J238" s="168">
        <f t="shared" si="50"/>
        <v>0</v>
      </c>
      <c r="K238" s="168">
        <f>K239+K242</f>
        <v>0</v>
      </c>
      <c r="L238" s="168">
        <f t="shared" si="50"/>
        <v>0</v>
      </c>
    </row>
    <row r="239" spans="1:12" s="150" customFormat="1" ht="89.25">
      <c r="A239" s="148"/>
      <c r="B239" s="116" t="s">
        <v>55</v>
      </c>
      <c r="C239" s="273"/>
      <c r="D239" s="117" t="s">
        <v>17</v>
      </c>
      <c r="E239" s="117" t="s">
        <v>39</v>
      </c>
      <c r="F239" s="117" t="s">
        <v>280</v>
      </c>
      <c r="G239" s="117" t="s">
        <v>56</v>
      </c>
      <c r="H239" s="167">
        <f t="shared" si="49"/>
        <v>-1.6</v>
      </c>
      <c r="I239" s="168">
        <f t="shared" si="50"/>
        <v>0</v>
      </c>
      <c r="J239" s="168">
        <f t="shared" si="50"/>
        <v>0</v>
      </c>
      <c r="K239" s="168">
        <f t="shared" si="50"/>
        <v>-1.6</v>
      </c>
      <c r="L239" s="168">
        <f t="shared" si="50"/>
        <v>0</v>
      </c>
    </row>
    <row r="240" spans="1:12" s="150" customFormat="1" ht="38.25">
      <c r="A240" s="148"/>
      <c r="B240" s="116" t="s">
        <v>104</v>
      </c>
      <c r="C240" s="273"/>
      <c r="D240" s="117" t="s">
        <v>17</v>
      </c>
      <c r="E240" s="117" t="s">
        <v>39</v>
      </c>
      <c r="F240" s="117" t="s">
        <v>280</v>
      </c>
      <c r="G240" s="117" t="s">
        <v>105</v>
      </c>
      <c r="H240" s="167">
        <f t="shared" si="49"/>
        <v>-1.6</v>
      </c>
      <c r="I240" s="168">
        <f t="shared" si="50"/>
        <v>0</v>
      </c>
      <c r="J240" s="168">
        <f t="shared" si="50"/>
        <v>0</v>
      </c>
      <c r="K240" s="168">
        <f t="shared" si="50"/>
        <v>-1.6</v>
      </c>
      <c r="L240" s="168">
        <f t="shared" si="50"/>
        <v>0</v>
      </c>
    </row>
    <row r="241" spans="1:12" s="150" customFormat="1" ht="76.5">
      <c r="A241" s="148"/>
      <c r="B241" s="116" t="s">
        <v>207</v>
      </c>
      <c r="C241" s="273"/>
      <c r="D241" s="117" t="s">
        <v>17</v>
      </c>
      <c r="E241" s="117" t="s">
        <v>39</v>
      </c>
      <c r="F241" s="117" t="s">
        <v>280</v>
      </c>
      <c r="G241" s="117" t="s">
        <v>208</v>
      </c>
      <c r="H241" s="167">
        <f t="shared" si="49"/>
        <v>-1.6</v>
      </c>
      <c r="I241" s="168">
        <v>0</v>
      </c>
      <c r="J241" s="323">
        <v>0</v>
      </c>
      <c r="K241" s="323">
        <f>-1.6</f>
        <v>-1.6</v>
      </c>
      <c r="L241" s="323">
        <v>0</v>
      </c>
    </row>
    <row r="242" spans="1:12" s="150" customFormat="1" ht="38.25">
      <c r="A242" s="148"/>
      <c r="B242" s="116" t="s">
        <v>86</v>
      </c>
      <c r="C242" s="273"/>
      <c r="D242" s="117" t="s">
        <v>17</v>
      </c>
      <c r="E242" s="117" t="s">
        <v>39</v>
      </c>
      <c r="F242" s="117" t="s">
        <v>280</v>
      </c>
      <c r="G242" s="117" t="s">
        <v>57</v>
      </c>
      <c r="H242" s="167">
        <f>SUM(I242:L242)</f>
        <v>1.6</v>
      </c>
      <c r="I242" s="168">
        <f t="shared" ref="I242:L243" si="51">I243</f>
        <v>0</v>
      </c>
      <c r="J242" s="168">
        <f t="shared" si="51"/>
        <v>0</v>
      </c>
      <c r="K242" s="168">
        <f t="shared" si="51"/>
        <v>1.6</v>
      </c>
      <c r="L242" s="168">
        <f t="shared" si="51"/>
        <v>0</v>
      </c>
    </row>
    <row r="243" spans="1:12" s="150" customFormat="1" ht="38.25">
      <c r="A243" s="148"/>
      <c r="B243" s="116" t="s">
        <v>111</v>
      </c>
      <c r="C243" s="273"/>
      <c r="D243" s="117" t="s">
        <v>17</v>
      </c>
      <c r="E243" s="117" t="s">
        <v>39</v>
      </c>
      <c r="F243" s="117" t="s">
        <v>280</v>
      </c>
      <c r="G243" s="117" t="s">
        <v>59</v>
      </c>
      <c r="H243" s="167">
        <f>SUM(I243:L243)</f>
        <v>1.6</v>
      </c>
      <c r="I243" s="168">
        <f t="shared" si="51"/>
        <v>0</v>
      </c>
      <c r="J243" s="168">
        <f t="shared" si="51"/>
        <v>0</v>
      </c>
      <c r="K243" s="168">
        <f t="shared" si="51"/>
        <v>1.6</v>
      </c>
      <c r="L243" s="168">
        <f t="shared" si="51"/>
        <v>0</v>
      </c>
    </row>
    <row r="244" spans="1:12" s="150" customFormat="1" ht="51" hidden="1">
      <c r="A244" s="148"/>
      <c r="B244" s="116" t="s">
        <v>259</v>
      </c>
      <c r="C244" s="273"/>
      <c r="D244" s="117" t="s">
        <v>17</v>
      </c>
      <c r="E244" s="117" t="s">
        <v>39</v>
      </c>
      <c r="F244" s="117" t="s">
        <v>280</v>
      </c>
      <c r="G244" s="117" t="s">
        <v>61</v>
      </c>
      <c r="H244" s="167">
        <f>SUM(I244:L244)</f>
        <v>1.6</v>
      </c>
      <c r="I244" s="168"/>
      <c r="J244" s="323">
        <v>0</v>
      </c>
      <c r="K244" s="323">
        <f>1.6</f>
        <v>1.6</v>
      </c>
      <c r="L244" s="323">
        <v>0</v>
      </c>
    </row>
    <row r="245" spans="1:12" s="150" customFormat="1" ht="229.5">
      <c r="A245" s="148"/>
      <c r="B245" s="275" t="s">
        <v>469</v>
      </c>
      <c r="C245" s="273"/>
      <c r="D245" s="117" t="s">
        <v>17</v>
      </c>
      <c r="E245" s="117" t="s">
        <v>39</v>
      </c>
      <c r="F245" s="117" t="s">
        <v>281</v>
      </c>
      <c r="G245" s="117"/>
      <c r="H245" s="167">
        <f t="shared" si="49"/>
        <v>0</v>
      </c>
      <c r="I245" s="168">
        <f>I246+I249</f>
        <v>0</v>
      </c>
      <c r="J245" s="168">
        <f t="shared" ref="J245:L245" si="52">J246+J249</f>
        <v>0</v>
      </c>
      <c r="K245" s="168">
        <f t="shared" si="52"/>
        <v>0</v>
      </c>
      <c r="L245" s="168">
        <f t="shared" si="52"/>
        <v>0</v>
      </c>
    </row>
    <row r="246" spans="1:12" s="150" customFormat="1" ht="89.25">
      <c r="A246" s="148"/>
      <c r="B246" s="116" t="s">
        <v>55</v>
      </c>
      <c r="C246" s="273"/>
      <c r="D246" s="117" t="s">
        <v>17</v>
      </c>
      <c r="E246" s="117" t="s">
        <v>39</v>
      </c>
      <c r="F246" s="117" t="s">
        <v>281</v>
      </c>
      <c r="G246" s="117" t="s">
        <v>56</v>
      </c>
      <c r="H246" s="167">
        <f t="shared" si="49"/>
        <v>-0.7</v>
      </c>
      <c r="I246" s="168">
        <f t="shared" ref="I246:K247" si="53">I247</f>
        <v>-0.7</v>
      </c>
      <c r="J246" s="168">
        <f t="shared" si="53"/>
        <v>0</v>
      </c>
      <c r="K246" s="168">
        <f t="shared" si="53"/>
        <v>0</v>
      </c>
      <c r="L246" s="168">
        <f>L247</f>
        <v>0</v>
      </c>
    </row>
    <row r="247" spans="1:12" s="150" customFormat="1" ht="38.25">
      <c r="A247" s="148"/>
      <c r="B247" s="116" t="s">
        <v>104</v>
      </c>
      <c r="C247" s="273"/>
      <c r="D247" s="117" t="s">
        <v>17</v>
      </c>
      <c r="E247" s="117" t="s">
        <v>39</v>
      </c>
      <c r="F247" s="117" t="s">
        <v>281</v>
      </c>
      <c r="G247" s="117" t="s">
        <v>105</v>
      </c>
      <c r="H247" s="167">
        <f t="shared" si="49"/>
        <v>-0.7</v>
      </c>
      <c r="I247" s="168">
        <f t="shared" si="53"/>
        <v>-0.7</v>
      </c>
      <c r="J247" s="168">
        <f t="shared" si="53"/>
        <v>0</v>
      </c>
      <c r="K247" s="168">
        <f t="shared" si="53"/>
        <v>0</v>
      </c>
      <c r="L247" s="168">
        <f>L248</f>
        <v>0</v>
      </c>
    </row>
    <row r="248" spans="1:12" s="150" customFormat="1" ht="76.5">
      <c r="A248" s="148"/>
      <c r="B248" s="116" t="s">
        <v>207</v>
      </c>
      <c r="C248" s="273"/>
      <c r="D248" s="117" t="s">
        <v>17</v>
      </c>
      <c r="E248" s="117" t="s">
        <v>39</v>
      </c>
      <c r="F248" s="117" t="s">
        <v>281</v>
      </c>
      <c r="G248" s="117" t="s">
        <v>208</v>
      </c>
      <c r="H248" s="167">
        <f t="shared" si="49"/>
        <v>-0.7</v>
      </c>
      <c r="I248" s="168">
        <f>-0.7</f>
        <v>-0.7</v>
      </c>
      <c r="J248" s="323">
        <v>0</v>
      </c>
      <c r="K248" s="323">
        <v>0</v>
      </c>
      <c r="L248" s="323">
        <v>0</v>
      </c>
    </row>
    <row r="249" spans="1:12" s="150" customFormat="1" ht="38.25">
      <c r="A249" s="148"/>
      <c r="B249" s="116" t="s">
        <v>86</v>
      </c>
      <c r="C249" s="273"/>
      <c r="D249" s="117" t="s">
        <v>17</v>
      </c>
      <c r="E249" s="117" t="s">
        <v>39</v>
      </c>
      <c r="F249" s="117" t="s">
        <v>281</v>
      </c>
      <c r="G249" s="117" t="s">
        <v>57</v>
      </c>
      <c r="H249" s="167">
        <f t="shared" ref="H249:H255" si="54">SUM(I249:L249)</f>
        <v>0.7</v>
      </c>
      <c r="I249" s="168">
        <f t="shared" ref="I249:L250" si="55">I250</f>
        <v>0.7</v>
      </c>
      <c r="J249" s="168">
        <f t="shared" si="55"/>
        <v>0</v>
      </c>
      <c r="K249" s="168">
        <f t="shared" si="55"/>
        <v>0</v>
      </c>
      <c r="L249" s="168">
        <f t="shared" si="55"/>
        <v>0</v>
      </c>
    </row>
    <row r="250" spans="1:12" s="150" customFormat="1" ht="38.25">
      <c r="A250" s="148"/>
      <c r="B250" s="116" t="s">
        <v>111</v>
      </c>
      <c r="C250" s="273"/>
      <c r="D250" s="117" t="s">
        <v>17</v>
      </c>
      <c r="E250" s="117" t="s">
        <v>39</v>
      </c>
      <c r="F250" s="117" t="s">
        <v>281</v>
      </c>
      <c r="G250" s="117" t="s">
        <v>59</v>
      </c>
      <c r="H250" s="167">
        <f t="shared" si="54"/>
        <v>0.7</v>
      </c>
      <c r="I250" s="168">
        <f t="shared" si="55"/>
        <v>0.7</v>
      </c>
      <c r="J250" s="168">
        <f t="shared" si="55"/>
        <v>0</v>
      </c>
      <c r="K250" s="168">
        <f t="shared" si="55"/>
        <v>0</v>
      </c>
      <c r="L250" s="168">
        <f t="shared" si="55"/>
        <v>0</v>
      </c>
    </row>
    <row r="251" spans="1:12" s="150" customFormat="1" ht="51">
      <c r="A251" s="148"/>
      <c r="B251" s="116" t="s">
        <v>259</v>
      </c>
      <c r="C251" s="273"/>
      <c r="D251" s="117" t="s">
        <v>17</v>
      </c>
      <c r="E251" s="117" t="s">
        <v>39</v>
      </c>
      <c r="F251" s="117" t="s">
        <v>281</v>
      </c>
      <c r="G251" s="117" t="s">
        <v>61</v>
      </c>
      <c r="H251" s="167">
        <f t="shared" si="54"/>
        <v>0.7</v>
      </c>
      <c r="I251" s="168">
        <f>0.7</f>
        <v>0.7</v>
      </c>
      <c r="J251" s="323">
        <v>0</v>
      </c>
      <c r="K251" s="323">
        <v>0</v>
      </c>
      <c r="L251" s="323">
        <v>0</v>
      </c>
    </row>
    <row r="252" spans="1:12" s="150" customFormat="1" ht="76.5" hidden="1">
      <c r="A252" s="148"/>
      <c r="B252" s="11" t="s">
        <v>684</v>
      </c>
      <c r="C252" s="149"/>
      <c r="D252" s="117" t="s">
        <v>17</v>
      </c>
      <c r="E252" s="117" t="s">
        <v>39</v>
      </c>
      <c r="F252" s="117" t="s">
        <v>685</v>
      </c>
      <c r="G252" s="117"/>
      <c r="H252" s="167">
        <f t="shared" si="54"/>
        <v>0</v>
      </c>
      <c r="I252" s="168">
        <f t="shared" ref="I252:L254" si="56">I253</f>
        <v>0</v>
      </c>
      <c r="J252" s="168">
        <f t="shared" si="56"/>
        <v>0</v>
      </c>
      <c r="K252" s="168">
        <f t="shared" si="56"/>
        <v>0</v>
      </c>
      <c r="L252" s="168">
        <f t="shared" si="56"/>
        <v>0</v>
      </c>
    </row>
    <row r="253" spans="1:12" s="150" customFormat="1" ht="89.25" hidden="1">
      <c r="A253" s="148"/>
      <c r="B253" s="116" t="s">
        <v>55</v>
      </c>
      <c r="C253" s="273"/>
      <c r="D253" s="117" t="s">
        <v>17</v>
      </c>
      <c r="E253" s="117" t="s">
        <v>39</v>
      </c>
      <c r="F253" s="117" t="s">
        <v>685</v>
      </c>
      <c r="G253" s="117" t="s">
        <v>56</v>
      </c>
      <c r="H253" s="167">
        <f t="shared" si="54"/>
        <v>0</v>
      </c>
      <c r="I253" s="168">
        <f t="shared" si="56"/>
        <v>0</v>
      </c>
      <c r="J253" s="168">
        <f t="shared" si="56"/>
        <v>0</v>
      </c>
      <c r="K253" s="168">
        <f t="shared" si="56"/>
        <v>0</v>
      </c>
      <c r="L253" s="168">
        <f t="shared" si="56"/>
        <v>0</v>
      </c>
    </row>
    <row r="254" spans="1:12" s="150" customFormat="1" ht="38.25" hidden="1">
      <c r="A254" s="148"/>
      <c r="B254" s="116" t="s">
        <v>104</v>
      </c>
      <c r="C254" s="273"/>
      <c r="D254" s="117" t="s">
        <v>17</v>
      </c>
      <c r="E254" s="117" t="s">
        <v>39</v>
      </c>
      <c r="F254" s="117" t="s">
        <v>685</v>
      </c>
      <c r="G254" s="117" t="s">
        <v>105</v>
      </c>
      <c r="H254" s="167">
        <f t="shared" si="54"/>
        <v>0</v>
      </c>
      <c r="I254" s="168">
        <f t="shared" si="56"/>
        <v>0</v>
      </c>
      <c r="J254" s="168">
        <f t="shared" si="56"/>
        <v>0</v>
      </c>
      <c r="K254" s="168">
        <f t="shared" si="56"/>
        <v>0</v>
      </c>
      <c r="L254" s="168">
        <f t="shared" si="56"/>
        <v>0</v>
      </c>
    </row>
    <row r="255" spans="1:12" s="150" customFormat="1" ht="76.5" hidden="1">
      <c r="A255" s="148"/>
      <c r="B255" s="116" t="s">
        <v>207</v>
      </c>
      <c r="C255" s="273"/>
      <c r="D255" s="117" t="s">
        <v>17</v>
      </c>
      <c r="E255" s="117" t="s">
        <v>39</v>
      </c>
      <c r="F255" s="117" t="s">
        <v>685</v>
      </c>
      <c r="G255" s="117" t="s">
        <v>208</v>
      </c>
      <c r="H255" s="167">
        <f t="shared" si="54"/>
        <v>0</v>
      </c>
      <c r="I255" s="168">
        <v>0</v>
      </c>
      <c r="J255" s="323">
        <v>0</v>
      </c>
      <c r="K255" s="323">
        <v>0</v>
      </c>
      <c r="L255" s="323"/>
    </row>
    <row r="256" spans="1:12" s="150" customFormat="1" ht="293.25" hidden="1">
      <c r="A256" s="148"/>
      <c r="B256" s="116" t="s">
        <v>470</v>
      </c>
      <c r="C256" s="273"/>
      <c r="D256" s="117" t="s">
        <v>17</v>
      </c>
      <c r="E256" s="117" t="s">
        <v>39</v>
      </c>
      <c r="F256" s="117" t="s">
        <v>282</v>
      </c>
      <c r="G256" s="117"/>
      <c r="H256" s="167">
        <f t="shared" si="49"/>
        <v>0</v>
      </c>
      <c r="I256" s="168">
        <f t="shared" ref="I256:L258" si="57">I257</f>
        <v>0</v>
      </c>
      <c r="J256" s="168">
        <f t="shared" si="57"/>
        <v>0</v>
      </c>
      <c r="K256" s="168">
        <f t="shared" si="57"/>
        <v>0</v>
      </c>
      <c r="L256" s="168">
        <f t="shared" si="57"/>
        <v>0</v>
      </c>
    </row>
    <row r="257" spans="1:12" s="150" customFormat="1" ht="38.25" hidden="1">
      <c r="A257" s="148"/>
      <c r="B257" s="116" t="s">
        <v>86</v>
      </c>
      <c r="C257" s="273"/>
      <c r="D257" s="117" t="s">
        <v>17</v>
      </c>
      <c r="E257" s="117" t="s">
        <v>39</v>
      </c>
      <c r="F257" s="117" t="s">
        <v>282</v>
      </c>
      <c r="G257" s="117" t="s">
        <v>57</v>
      </c>
      <c r="H257" s="167">
        <f t="shared" si="49"/>
        <v>0</v>
      </c>
      <c r="I257" s="168">
        <f t="shared" si="57"/>
        <v>0</v>
      </c>
      <c r="J257" s="168">
        <f t="shared" si="57"/>
        <v>0</v>
      </c>
      <c r="K257" s="168">
        <f t="shared" si="57"/>
        <v>0</v>
      </c>
      <c r="L257" s="168">
        <f t="shared" si="57"/>
        <v>0</v>
      </c>
    </row>
    <row r="258" spans="1:12" s="150" customFormat="1" ht="38.25" hidden="1">
      <c r="A258" s="148"/>
      <c r="B258" s="116" t="s">
        <v>111</v>
      </c>
      <c r="C258" s="273"/>
      <c r="D258" s="117" t="s">
        <v>17</v>
      </c>
      <c r="E258" s="117" t="s">
        <v>39</v>
      </c>
      <c r="F258" s="117" t="s">
        <v>282</v>
      </c>
      <c r="G258" s="117" t="s">
        <v>59</v>
      </c>
      <c r="H258" s="167">
        <f t="shared" si="49"/>
        <v>0</v>
      </c>
      <c r="I258" s="168">
        <f t="shared" si="57"/>
        <v>0</v>
      </c>
      <c r="J258" s="168">
        <f t="shared" si="57"/>
        <v>0</v>
      </c>
      <c r="K258" s="168">
        <f t="shared" si="57"/>
        <v>0</v>
      </c>
      <c r="L258" s="168">
        <f t="shared" si="57"/>
        <v>0</v>
      </c>
    </row>
    <row r="259" spans="1:12" s="150" customFormat="1" ht="51" hidden="1">
      <c r="A259" s="148"/>
      <c r="B259" s="116" t="s">
        <v>259</v>
      </c>
      <c r="C259" s="273"/>
      <c r="D259" s="117" t="s">
        <v>17</v>
      </c>
      <c r="E259" s="117" t="s">
        <v>39</v>
      </c>
      <c r="F259" s="117" t="s">
        <v>282</v>
      </c>
      <c r="G259" s="117" t="s">
        <v>61</v>
      </c>
      <c r="H259" s="167">
        <f t="shared" si="49"/>
        <v>0</v>
      </c>
      <c r="I259" s="168">
        <v>0</v>
      </c>
      <c r="J259" s="323">
        <v>0</v>
      </c>
      <c r="K259" s="323">
        <v>0</v>
      </c>
      <c r="L259" s="323">
        <v>0</v>
      </c>
    </row>
    <row r="260" spans="1:12" s="150" customFormat="1" ht="306" hidden="1">
      <c r="A260" s="148"/>
      <c r="B260" s="116" t="s">
        <v>471</v>
      </c>
      <c r="C260" s="273"/>
      <c r="D260" s="117" t="s">
        <v>17</v>
      </c>
      <c r="E260" s="117" t="s">
        <v>39</v>
      </c>
      <c r="F260" s="117" t="s">
        <v>283</v>
      </c>
      <c r="G260" s="117"/>
      <c r="H260" s="167">
        <f t="shared" si="49"/>
        <v>0</v>
      </c>
      <c r="I260" s="168">
        <f t="shared" ref="I260:L262" si="58">I261</f>
        <v>0</v>
      </c>
      <c r="J260" s="168">
        <f t="shared" si="58"/>
        <v>0</v>
      </c>
      <c r="K260" s="168">
        <f t="shared" si="58"/>
        <v>0</v>
      </c>
      <c r="L260" s="168">
        <f t="shared" si="58"/>
        <v>0</v>
      </c>
    </row>
    <row r="261" spans="1:12" s="150" customFormat="1" ht="38.25" hidden="1">
      <c r="A261" s="148"/>
      <c r="B261" s="116" t="s">
        <v>86</v>
      </c>
      <c r="C261" s="273"/>
      <c r="D261" s="117" t="s">
        <v>17</v>
      </c>
      <c r="E261" s="117" t="s">
        <v>39</v>
      </c>
      <c r="F261" s="117" t="s">
        <v>283</v>
      </c>
      <c r="G261" s="117" t="s">
        <v>57</v>
      </c>
      <c r="H261" s="167">
        <f t="shared" si="49"/>
        <v>0</v>
      </c>
      <c r="I261" s="168">
        <f t="shared" si="58"/>
        <v>0</v>
      </c>
      <c r="J261" s="168">
        <f t="shared" si="58"/>
        <v>0</v>
      </c>
      <c r="K261" s="168">
        <f t="shared" si="58"/>
        <v>0</v>
      </c>
      <c r="L261" s="168">
        <f t="shared" si="58"/>
        <v>0</v>
      </c>
    </row>
    <row r="262" spans="1:12" s="150" customFormat="1" ht="38.25" hidden="1">
      <c r="A262" s="148"/>
      <c r="B262" s="116" t="s">
        <v>111</v>
      </c>
      <c r="C262" s="273"/>
      <c r="D262" s="117" t="s">
        <v>17</v>
      </c>
      <c r="E262" s="117" t="s">
        <v>39</v>
      </c>
      <c r="F262" s="117" t="s">
        <v>283</v>
      </c>
      <c r="G262" s="117" t="s">
        <v>59</v>
      </c>
      <c r="H262" s="167">
        <f t="shared" si="49"/>
        <v>0</v>
      </c>
      <c r="I262" s="168">
        <f t="shared" si="58"/>
        <v>0</v>
      </c>
      <c r="J262" s="168">
        <f t="shared" si="58"/>
        <v>0</v>
      </c>
      <c r="K262" s="168">
        <f t="shared" si="58"/>
        <v>0</v>
      </c>
      <c r="L262" s="168">
        <f t="shared" si="58"/>
        <v>0</v>
      </c>
    </row>
    <row r="263" spans="1:12" s="150" customFormat="1" ht="51" hidden="1">
      <c r="A263" s="148"/>
      <c r="B263" s="116" t="s">
        <v>259</v>
      </c>
      <c r="C263" s="273"/>
      <c r="D263" s="117" t="s">
        <v>17</v>
      </c>
      <c r="E263" s="117" t="s">
        <v>39</v>
      </c>
      <c r="F263" s="117" t="s">
        <v>283</v>
      </c>
      <c r="G263" s="117" t="s">
        <v>61</v>
      </c>
      <c r="H263" s="167">
        <f t="shared" si="49"/>
        <v>0</v>
      </c>
      <c r="I263" s="168">
        <v>0</v>
      </c>
      <c r="J263" s="323">
        <v>0</v>
      </c>
      <c r="K263" s="323">
        <v>0</v>
      </c>
      <c r="L263" s="323">
        <v>0</v>
      </c>
    </row>
    <row r="264" spans="1:12" s="150" customFormat="1" ht="25.5" hidden="1">
      <c r="A264" s="148"/>
      <c r="B264" s="116" t="s">
        <v>538</v>
      </c>
      <c r="C264" s="273"/>
      <c r="D264" s="117" t="s">
        <v>17</v>
      </c>
      <c r="E264" s="117" t="s">
        <v>39</v>
      </c>
      <c r="F264" s="117" t="s">
        <v>547</v>
      </c>
      <c r="G264" s="117"/>
      <c r="H264" s="167">
        <f t="shared" si="49"/>
        <v>0</v>
      </c>
      <c r="I264" s="168">
        <f>I268+I265</f>
        <v>0</v>
      </c>
      <c r="J264" s="168">
        <f>J268</f>
        <v>0</v>
      </c>
      <c r="K264" s="168">
        <f>K268</f>
        <v>0</v>
      </c>
      <c r="L264" s="168">
        <f>L268</f>
        <v>0</v>
      </c>
    </row>
    <row r="265" spans="1:12" s="150" customFormat="1" ht="38.25" hidden="1">
      <c r="A265" s="148"/>
      <c r="B265" s="116" t="s">
        <v>86</v>
      </c>
      <c r="C265" s="273"/>
      <c r="D265" s="117" t="s">
        <v>17</v>
      </c>
      <c r="E265" s="117" t="s">
        <v>39</v>
      </c>
      <c r="F265" s="117" t="s">
        <v>547</v>
      </c>
      <c r="G265" s="117" t="s">
        <v>57</v>
      </c>
      <c r="H265" s="167">
        <f t="shared" si="49"/>
        <v>0</v>
      </c>
      <c r="I265" s="168">
        <f t="shared" ref="I265:L266" si="59">I266</f>
        <v>0</v>
      </c>
      <c r="J265" s="168">
        <f t="shared" si="59"/>
        <v>0</v>
      </c>
      <c r="K265" s="168">
        <f t="shared" si="59"/>
        <v>0</v>
      </c>
      <c r="L265" s="168">
        <f t="shared" si="59"/>
        <v>0</v>
      </c>
    </row>
    <row r="266" spans="1:12" s="150" customFormat="1" ht="38.25" hidden="1">
      <c r="A266" s="148"/>
      <c r="B266" s="116" t="s">
        <v>111</v>
      </c>
      <c r="C266" s="273"/>
      <c r="D266" s="117" t="s">
        <v>17</v>
      </c>
      <c r="E266" s="117" t="s">
        <v>39</v>
      </c>
      <c r="F266" s="117" t="s">
        <v>547</v>
      </c>
      <c r="G266" s="117" t="s">
        <v>59</v>
      </c>
      <c r="H266" s="167">
        <f t="shared" si="49"/>
        <v>0</v>
      </c>
      <c r="I266" s="168">
        <f t="shared" si="59"/>
        <v>0</v>
      </c>
      <c r="J266" s="168">
        <f t="shared" si="59"/>
        <v>0</v>
      </c>
      <c r="K266" s="168">
        <f t="shared" si="59"/>
        <v>0</v>
      </c>
      <c r="L266" s="168">
        <f t="shared" si="59"/>
        <v>0</v>
      </c>
    </row>
    <row r="267" spans="1:12" s="150" customFormat="1" ht="51" hidden="1">
      <c r="A267" s="148"/>
      <c r="B267" s="116" t="s">
        <v>259</v>
      </c>
      <c r="C267" s="273"/>
      <c r="D267" s="117" t="s">
        <v>17</v>
      </c>
      <c r="E267" s="117" t="s">
        <v>39</v>
      </c>
      <c r="F267" s="117" t="s">
        <v>547</v>
      </c>
      <c r="G267" s="117" t="s">
        <v>61</v>
      </c>
      <c r="H267" s="167">
        <f t="shared" si="49"/>
        <v>0</v>
      </c>
      <c r="I267" s="168"/>
      <c r="J267" s="323">
        <v>0</v>
      </c>
      <c r="K267" s="323">
        <v>0</v>
      </c>
      <c r="L267" s="323">
        <v>0</v>
      </c>
    </row>
    <row r="268" spans="1:12" s="150" customFormat="1" ht="51" hidden="1">
      <c r="A268" s="220"/>
      <c r="B268" s="217" t="s">
        <v>223</v>
      </c>
      <c r="C268" s="217"/>
      <c r="D268" s="117" t="s">
        <v>17</v>
      </c>
      <c r="E268" s="117" t="s">
        <v>39</v>
      </c>
      <c r="F268" s="117" t="s">
        <v>547</v>
      </c>
      <c r="G268" s="146" t="s">
        <v>49</v>
      </c>
      <c r="H268" s="320">
        <f>H269</f>
        <v>0</v>
      </c>
      <c r="I268" s="321">
        <f t="shared" ref="I268:L269" si="60">I269</f>
        <v>0</v>
      </c>
      <c r="J268" s="321">
        <f t="shared" si="60"/>
        <v>0</v>
      </c>
      <c r="K268" s="321">
        <f t="shared" si="60"/>
        <v>0</v>
      </c>
      <c r="L268" s="321">
        <f t="shared" si="60"/>
        <v>0</v>
      </c>
    </row>
    <row r="269" spans="1:12" s="150" customFormat="1" hidden="1">
      <c r="A269" s="220"/>
      <c r="B269" s="217" t="s">
        <v>51</v>
      </c>
      <c r="C269" s="217"/>
      <c r="D269" s="117" t="s">
        <v>17</v>
      </c>
      <c r="E269" s="117" t="s">
        <v>39</v>
      </c>
      <c r="F269" s="117" t="s">
        <v>547</v>
      </c>
      <c r="G269" s="146" t="s">
        <v>50</v>
      </c>
      <c r="H269" s="320">
        <f>I269+J269+K269+L269</f>
        <v>0</v>
      </c>
      <c r="I269" s="321">
        <f t="shared" si="60"/>
        <v>0</v>
      </c>
      <c r="J269" s="321">
        <f t="shared" si="60"/>
        <v>0</v>
      </c>
      <c r="K269" s="321">
        <f t="shared" si="60"/>
        <v>0</v>
      </c>
      <c r="L269" s="321">
        <f t="shared" si="60"/>
        <v>0</v>
      </c>
    </row>
    <row r="270" spans="1:12" s="150" customFormat="1" ht="25.5" hidden="1">
      <c r="A270" s="220"/>
      <c r="B270" s="217" t="s">
        <v>54</v>
      </c>
      <c r="C270" s="217"/>
      <c r="D270" s="117" t="s">
        <v>17</v>
      </c>
      <c r="E270" s="117" t="s">
        <v>39</v>
      </c>
      <c r="F270" s="117" t="s">
        <v>547</v>
      </c>
      <c r="G270" s="146" t="s">
        <v>48</v>
      </c>
      <c r="H270" s="320">
        <f>I270+J270+K270+L270</f>
        <v>0</v>
      </c>
      <c r="I270" s="342">
        <v>0</v>
      </c>
      <c r="J270" s="342">
        <v>0</v>
      </c>
      <c r="K270" s="342">
        <v>0</v>
      </c>
      <c r="L270" s="342">
        <v>0</v>
      </c>
    </row>
    <row r="271" spans="1:12" s="150" customFormat="1" ht="51" hidden="1">
      <c r="A271" s="220"/>
      <c r="B271" s="217" t="s">
        <v>284</v>
      </c>
      <c r="C271" s="217"/>
      <c r="D271" s="117" t="s">
        <v>17</v>
      </c>
      <c r="E271" s="117" t="s">
        <v>39</v>
      </c>
      <c r="F271" s="117" t="s">
        <v>285</v>
      </c>
      <c r="G271" s="146"/>
      <c r="H271" s="320">
        <f>SUM(I271:L271)</f>
        <v>0</v>
      </c>
      <c r="I271" s="342">
        <f>I272</f>
        <v>0</v>
      </c>
      <c r="J271" s="342">
        <f t="shared" ref="J271:L272" si="61">J272</f>
        <v>0</v>
      </c>
      <c r="K271" s="342">
        <f t="shared" si="61"/>
        <v>0</v>
      </c>
      <c r="L271" s="342">
        <f t="shared" si="61"/>
        <v>0</v>
      </c>
    </row>
    <row r="272" spans="1:12" s="150" customFormat="1" ht="25.5" hidden="1">
      <c r="A272" s="220"/>
      <c r="B272" s="116" t="s">
        <v>538</v>
      </c>
      <c r="C272" s="217"/>
      <c r="D272" s="117" t="s">
        <v>17</v>
      </c>
      <c r="E272" s="117" t="s">
        <v>39</v>
      </c>
      <c r="F272" s="117" t="s">
        <v>546</v>
      </c>
      <c r="G272" s="146"/>
      <c r="H272" s="320">
        <f>SUM(I272:L272)</f>
        <v>0</v>
      </c>
      <c r="I272" s="342">
        <f>I273</f>
        <v>0</v>
      </c>
      <c r="J272" s="342">
        <f t="shared" si="61"/>
        <v>0</v>
      </c>
      <c r="K272" s="342">
        <f t="shared" si="61"/>
        <v>0</v>
      </c>
      <c r="L272" s="342">
        <f t="shared" si="61"/>
        <v>0</v>
      </c>
    </row>
    <row r="273" spans="1:12" s="150" customFormat="1" ht="51" hidden="1">
      <c r="A273" s="220"/>
      <c r="B273" s="217" t="s">
        <v>223</v>
      </c>
      <c r="C273" s="217"/>
      <c r="D273" s="117" t="s">
        <v>17</v>
      </c>
      <c r="E273" s="117" t="s">
        <v>39</v>
      </c>
      <c r="F273" s="117" t="s">
        <v>546</v>
      </c>
      <c r="G273" s="146" t="s">
        <v>49</v>
      </c>
      <c r="H273" s="320">
        <f>H274</f>
        <v>0</v>
      </c>
      <c r="I273" s="321">
        <f>I274+I276</f>
        <v>0</v>
      </c>
      <c r="J273" s="321">
        <f>J274+J276</f>
        <v>0</v>
      </c>
      <c r="K273" s="321">
        <f>K274+K276</f>
        <v>0</v>
      </c>
      <c r="L273" s="321">
        <f>L274+L276</f>
        <v>0</v>
      </c>
    </row>
    <row r="274" spans="1:12" s="150" customFormat="1" hidden="1">
      <c r="A274" s="220"/>
      <c r="B274" s="217" t="s">
        <v>51</v>
      </c>
      <c r="C274" s="217"/>
      <c r="D274" s="117" t="s">
        <v>17</v>
      </c>
      <c r="E274" s="117" t="s">
        <v>39</v>
      </c>
      <c r="F274" s="117" t="s">
        <v>546</v>
      </c>
      <c r="G274" s="146" t="s">
        <v>50</v>
      </c>
      <c r="H274" s="320">
        <f>I274+J274+K274+L274</f>
        <v>0</v>
      </c>
      <c r="I274" s="321">
        <f>I275</f>
        <v>0</v>
      </c>
      <c r="J274" s="321">
        <f>J275</f>
        <v>0</v>
      </c>
      <c r="K274" s="321">
        <f>K275</f>
        <v>0</v>
      </c>
      <c r="L274" s="321">
        <f>L275</f>
        <v>0</v>
      </c>
    </row>
    <row r="275" spans="1:12" s="150" customFormat="1" ht="25.5" hidden="1">
      <c r="A275" s="220"/>
      <c r="B275" s="217" t="s">
        <v>54</v>
      </c>
      <c r="C275" s="217"/>
      <c r="D275" s="117" t="s">
        <v>17</v>
      </c>
      <c r="E275" s="117" t="s">
        <v>39</v>
      </c>
      <c r="F275" s="117" t="s">
        <v>546</v>
      </c>
      <c r="G275" s="146" t="s">
        <v>48</v>
      </c>
      <c r="H275" s="320">
        <f>I275+J275+K275+L275</f>
        <v>0</v>
      </c>
      <c r="I275" s="342">
        <v>0</v>
      </c>
      <c r="J275" s="342">
        <v>0</v>
      </c>
      <c r="K275" s="342">
        <v>0</v>
      </c>
      <c r="L275" s="342">
        <v>0</v>
      </c>
    </row>
    <row r="276" spans="1:12" s="150" customFormat="1" hidden="1">
      <c r="A276" s="220"/>
      <c r="B276" s="217" t="s">
        <v>66</v>
      </c>
      <c r="C276" s="217"/>
      <c r="D276" s="117" t="s">
        <v>17</v>
      </c>
      <c r="E276" s="117" t="s">
        <v>39</v>
      </c>
      <c r="F276" s="117" t="s">
        <v>546</v>
      </c>
      <c r="G276" s="146" t="s">
        <v>64</v>
      </c>
      <c r="H276" s="320">
        <f t="shared" ref="H276:H282" si="62">SUM(I276:L276)</f>
        <v>0</v>
      </c>
      <c r="I276" s="342">
        <f>I277</f>
        <v>0</v>
      </c>
      <c r="J276" s="342">
        <f>J277</f>
        <v>0</v>
      </c>
      <c r="K276" s="342">
        <f>K277</f>
        <v>0</v>
      </c>
      <c r="L276" s="342">
        <f>L277</f>
        <v>0</v>
      </c>
    </row>
    <row r="277" spans="1:12" s="150" customFormat="1" ht="25.5" hidden="1">
      <c r="A277" s="220"/>
      <c r="B277" s="217" t="s">
        <v>84</v>
      </c>
      <c r="C277" s="217"/>
      <c r="D277" s="117" t="s">
        <v>17</v>
      </c>
      <c r="E277" s="117" t="s">
        <v>39</v>
      </c>
      <c r="F277" s="117" t="s">
        <v>546</v>
      </c>
      <c r="G277" s="146" t="s">
        <v>82</v>
      </c>
      <c r="H277" s="320">
        <f t="shared" si="62"/>
        <v>0</v>
      </c>
      <c r="I277" s="342">
        <v>0</v>
      </c>
      <c r="J277" s="342">
        <v>0</v>
      </c>
      <c r="K277" s="342">
        <v>0</v>
      </c>
      <c r="L277" s="342">
        <v>0</v>
      </c>
    </row>
    <row r="278" spans="1:12" s="150" customFormat="1" ht="25.5" hidden="1">
      <c r="A278" s="220"/>
      <c r="B278" s="217" t="s">
        <v>286</v>
      </c>
      <c r="C278" s="217"/>
      <c r="D278" s="117" t="s">
        <v>17</v>
      </c>
      <c r="E278" s="117" t="s">
        <v>39</v>
      </c>
      <c r="F278" s="117" t="s">
        <v>287</v>
      </c>
      <c r="G278" s="146"/>
      <c r="H278" s="320">
        <f t="shared" si="62"/>
        <v>0</v>
      </c>
      <c r="I278" s="342">
        <f>I279</f>
        <v>0</v>
      </c>
      <c r="J278" s="342">
        <f>J279</f>
        <v>0</v>
      </c>
      <c r="K278" s="342">
        <f>K279</f>
        <v>0</v>
      </c>
      <c r="L278" s="342">
        <f>L279</f>
        <v>0</v>
      </c>
    </row>
    <row r="279" spans="1:12" s="150" customFormat="1" ht="25.5" hidden="1">
      <c r="A279" s="220"/>
      <c r="B279" s="116" t="s">
        <v>538</v>
      </c>
      <c r="C279" s="217"/>
      <c r="D279" s="117" t="s">
        <v>17</v>
      </c>
      <c r="E279" s="117" t="s">
        <v>39</v>
      </c>
      <c r="F279" s="117" t="s">
        <v>545</v>
      </c>
      <c r="G279" s="146"/>
      <c r="H279" s="320">
        <f t="shared" si="62"/>
        <v>0</v>
      </c>
      <c r="I279" s="342">
        <f>I280+I283</f>
        <v>0</v>
      </c>
      <c r="J279" s="342">
        <f>J280+J283</f>
        <v>0</v>
      </c>
      <c r="K279" s="342">
        <f>K280+K283</f>
        <v>0</v>
      </c>
      <c r="L279" s="342">
        <f>L280+L283</f>
        <v>0</v>
      </c>
    </row>
    <row r="280" spans="1:12" s="150" customFormat="1" ht="38.25" hidden="1">
      <c r="A280" s="148"/>
      <c r="B280" s="116" t="s">
        <v>86</v>
      </c>
      <c r="C280" s="273"/>
      <c r="D280" s="117" t="s">
        <v>17</v>
      </c>
      <c r="E280" s="117" t="s">
        <v>39</v>
      </c>
      <c r="F280" s="117" t="s">
        <v>545</v>
      </c>
      <c r="G280" s="117" t="s">
        <v>57</v>
      </c>
      <c r="H280" s="167">
        <f t="shared" si="62"/>
        <v>0</v>
      </c>
      <c r="I280" s="168">
        <f t="shared" ref="I280:L281" si="63">I281</f>
        <v>0</v>
      </c>
      <c r="J280" s="168">
        <f t="shared" si="63"/>
        <v>0</v>
      </c>
      <c r="K280" s="168">
        <f t="shared" si="63"/>
        <v>0</v>
      </c>
      <c r="L280" s="168">
        <f t="shared" si="63"/>
        <v>0</v>
      </c>
    </row>
    <row r="281" spans="1:12" s="150" customFormat="1" ht="38.25" hidden="1">
      <c r="A281" s="148"/>
      <c r="B281" s="116" t="s">
        <v>111</v>
      </c>
      <c r="C281" s="273"/>
      <c r="D281" s="117" t="s">
        <v>17</v>
      </c>
      <c r="E281" s="117" t="s">
        <v>39</v>
      </c>
      <c r="F281" s="117" t="s">
        <v>545</v>
      </c>
      <c r="G281" s="117" t="s">
        <v>59</v>
      </c>
      <c r="H281" s="167">
        <f t="shared" si="62"/>
        <v>0</v>
      </c>
      <c r="I281" s="168">
        <f t="shared" si="63"/>
        <v>0</v>
      </c>
      <c r="J281" s="168">
        <f t="shared" si="63"/>
        <v>0</v>
      </c>
      <c r="K281" s="168">
        <f t="shared" si="63"/>
        <v>0</v>
      </c>
      <c r="L281" s="168">
        <f t="shared" si="63"/>
        <v>0</v>
      </c>
    </row>
    <row r="282" spans="1:12" s="150" customFormat="1" ht="51" hidden="1">
      <c r="A282" s="148"/>
      <c r="B282" s="116" t="s">
        <v>259</v>
      </c>
      <c r="C282" s="273"/>
      <c r="D282" s="117" t="s">
        <v>17</v>
      </c>
      <c r="E282" s="117" t="s">
        <v>39</v>
      </c>
      <c r="F282" s="117" t="s">
        <v>545</v>
      </c>
      <c r="G282" s="117" t="s">
        <v>61</v>
      </c>
      <c r="H282" s="167">
        <f t="shared" si="62"/>
        <v>0</v>
      </c>
      <c r="I282" s="168"/>
      <c r="J282" s="323">
        <v>0</v>
      </c>
      <c r="K282" s="323">
        <v>0</v>
      </c>
      <c r="L282" s="323">
        <v>0</v>
      </c>
    </row>
    <row r="283" spans="1:12" s="150" customFormat="1" ht="51" hidden="1">
      <c r="A283" s="220"/>
      <c r="B283" s="217" t="s">
        <v>223</v>
      </c>
      <c r="C283" s="217"/>
      <c r="D283" s="117" t="s">
        <v>17</v>
      </c>
      <c r="E283" s="117" t="s">
        <v>39</v>
      </c>
      <c r="F283" s="117" t="s">
        <v>545</v>
      </c>
      <c r="G283" s="146" t="s">
        <v>49</v>
      </c>
      <c r="H283" s="320">
        <f>H284</f>
        <v>0</v>
      </c>
      <c r="I283" s="321">
        <f>I284+I286</f>
        <v>0</v>
      </c>
      <c r="J283" s="321">
        <f>J284+J286</f>
        <v>0</v>
      </c>
      <c r="K283" s="321">
        <f>K284+K286</f>
        <v>0</v>
      </c>
      <c r="L283" s="321">
        <f>L284+L286</f>
        <v>0</v>
      </c>
    </row>
    <row r="284" spans="1:12" s="150" customFormat="1" hidden="1">
      <c r="A284" s="220"/>
      <c r="B284" s="217" t="s">
        <v>51</v>
      </c>
      <c r="C284" s="217"/>
      <c r="D284" s="117" t="s">
        <v>17</v>
      </c>
      <c r="E284" s="117" t="s">
        <v>39</v>
      </c>
      <c r="F284" s="117" t="s">
        <v>545</v>
      </c>
      <c r="G284" s="146" t="s">
        <v>50</v>
      </c>
      <c r="H284" s="320">
        <f>I284+J284+K284+L284</f>
        <v>0</v>
      </c>
      <c r="I284" s="321">
        <f>I285</f>
        <v>0</v>
      </c>
      <c r="J284" s="321">
        <f>J285</f>
        <v>0</v>
      </c>
      <c r="K284" s="321">
        <f>K285</f>
        <v>0</v>
      </c>
      <c r="L284" s="321">
        <f>L285</f>
        <v>0</v>
      </c>
    </row>
    <row r="285" spans="1:12" s="150" customFormat="1" ht="25.5" hidden="1">
      <c r="A285" s="220"/>
      <c r="B285" s="217" t="s">
        <v>54</v>
      </c>
      <c r="C285" s="217"/>
      <c r="D285" s="117" t="s">
        <v>17</v>
      </c>
      <c r="E285" s="117" t="s">
        <v>39</v>
      </c>
      <c r="F285" s="117" t="s">
        <v>545</v>
      </c>
      <c r="G285" s="146" t="s">
        <v>48</v>
      </c>
      <c r="H285" s="320">
        <f>I285+J285+K285+L285</f>
        <v>0</v>
      </c>
      <c r="I285" s="342">
        <v>0</v>
      </c>
      <c r="J285" s="342">
        <v>0</v>
      </c>
      <c r="K285" s="342">
        <v>0</v>
      </c>
      <c r="L285" s="342">
        <v>0</v>
      </c>
    </row>
    <row r="286" spans="1:12" s="150" customFormat="1" hidden="1">
      <c r="A286" s="220"/>
      <c r="B286" s="217" t="s">
        <v>66</v>
      </c>
      <c r="C286" s="217"/>
      <c r="D286" s="117" t="s">
        <v>17</v>
      </c>
      <c r="E286" s="117" t="s">
        <v>39</v>
      </c>
      <c r="F286" s="117" t="s">
        <v>545</v>
      </c>
      <c r="G286" s="146" t="s">
        <v>64</v>
      </c>
      <c r="H286" s="320">
        <f>SUM(I286:L286)</f>
        <v>0</v>
      </c>
      <c r="I286" s="342">
        <f>I287</f>
        <v>0</v>
      </c>
      <c r="J286" s="342">
        <f>J287</f>
        <v>0</v>
      </c>
      <c r="K286" s="342">
        <f>K287</f>
        <v>0</v>
      </c>
      <c r="L286" s="342">
        <f>L287</f>
        <v>0</v>
      </c>
    </row>
    <row r="287" spans="1:12" s="150" customFormat="1" ht="25.5" hidden="1">
      <c r="A287" s="220"/>
      <c r="B287" s="217" t="s">
        <v>84</v>
      </c>
      <c r="C287" s="217"/>
      <c r="D287" s="117" t="s">
        <v>17</v>
      </c>
      <c r="E287" s="117" t="s">
        <v>39</v>
      </c>
      <c r="F287" s="117" t="s">
        <v>545</v>
      </c>
      <c r="G287" s="146" t="s">
        <v>82</v>
      </c>
      <c r="H287" s="320">
        <f>SUM(I287:L287)</f>
        <v>0</v>
      </c>
      <c r="I287" s="342">
        <v>0</v>
      </c>
      <c r="J287" s="342">
        <v>0</v>
      </c>
      <c r="K287" s="342">
        <v>0</v>
      </c>
      <c r="L287" s="342">
        <v>0</v>
      </c>
    </row>
    <row r="288" spans="1:12" s="150" customFormat="1" ht="76.5">
      <c r="A288" s="220"/>
      <c r="B288" s="217" t="s">
        <v>93</v>
      </c>
      <c r="C288" s="217"/>
      <c r="D288" s="117" t="s">
        <v>17</v>
      </c>
      <c r="E288" s="117" t="s">
        <v>39</v>
      </c>
      <c r="F288" s="117" t="s">
        <v>276</v>
      </c>
      <c r="G288" s="146"/>
      <c r="H288" s="167">
        <f t="shared" ref="H288:H298" si="64">SUM(I288:L288)</f>
        <v>-177.3</v>
      </c>
      <c r="I288" s="342">
        <f>I289+I294</f>
        <v>-177.3</v>
      </c>
      <c r="J288" s="342">
        <f>J294</f>
        <v>0</v>
      </c>
      <c r="K288" s="342">
        <f>K294</f>
        <v>0</v>
      </c>
      <c r="L288" s="342">
        <f>L294</f>
        <v>0</v>
      </c>
    </row>
    <row r="289" spans="1:13" s="150" customFormat="1" ht="63.75">
      <c r="A289" s="220"/>
      <c r="B289" s="217" t="s">
        <v>536</v>
      </c>
      <c r="C289" s="217"/>
      <c r="D289" s="117" t="s">
        <v>17</v>
      </c>
      <c r="E289" s="117" t="s">
        <v>39</v>
      </c>
      <c r="F289" s="117" t="s">
        <v>278</v>
      </c>
      <c r="G289" s="146"/>
      <c r="H289" s="167">
        <f t="shared" si="64"/>
        <v>-171.3</v>
      </c>
      <c r="I289" s="342">
        <f>I290</f>
        <v>-171.3</v>
      </c>
      <c r="J289" s="342">
        <f t="shared" ref="J289:L290" si="65">J290</f>
        <v>0</v>
      </c>
      <c r="K289" s="342">
        <f t="shared" si="65"/>
        <v>0</v>
      </c>
      <c r="L289" s="342">
        <f t="shared" si="65"/>
        <v>0</v>
      </c>
    </row>
    <row r="290" spans="1:13" s="150" customFormat="1" ht="25.5">
      <c r="A290" s="220"/>
      <c r="B290" s="116" t="s">
        <v>538</v>
      </c>
      <c r="C290" s="217"/>
      <c r="D290" s="117" t="s">
        <v>17</v>
      </c>
      <c r="E290" s="117" t="s">
        <v>39</v>
      </c>
      <c r="F290" s="117" t="s">
        <v>553</v>
      </c>
      <c r="G290" s="146"/>
      <c r="H290" s="167">
        <f t="shared" si="64"/>
        <v>-171.3</v>
      </c>
      <c r="I290" s="342">
        <f>I291</f>
        <v>-171.3</v>
      </c>
      <c r="J290" s="342">
        <f t="shared" si="65"/>
        <v>0</v>
      </c>
      <c r="K290" s="342">
        <f t="shared" si="65"/>
        <v>0</v>
      </c>
      <c r="L290" s="342">
        <f t="shared" si="65"/>
        <v>0</v>
      </c>
    </row>
    <row r="291" spans="1:13" s="150" customFormat="1" ht="38.25">
      <c r="A291" s="148"/>
      <c r="B291" s="116" t="s">
        <v>86</v>
      </c>
      <c r="C291" s="273"/>
      <c r="D291" s="117" t="s">
        <v>17</v>
      </c>
      <c r="E291" s="117" t="s">
        <v>39</v>
      </c>
      <c r="F291" s="117" t="s">
        <v>553</v>
      </c>
      <c r="G291" s="117" t="s">
        <v>57</v>
      </c>
      <c r="H291" s="167">
        <f t="shared" si="64"/>
        <v>-171.3</v>
      </c>
      <c r="I291" s="168">
        <f>I292</f>
        <v>-171.3</v>
      </c>
      <c r="J291" s="168">
        <f t="shared" ref="J291:L292" si="66">J292</f>
        <v>0</v>
      </c>
      <c r="K291" s="168">
        <f t="shared" si="66"/>
        <v>0</v>
      </c>
      <c r="L291" s="168">
        <f t="shared" si="66"/>
        <v>0</v>
      </c>
    </row>
    <row r="292" spans="1:13" s="150" customFormat="1" ht="38.25">
      <c r="A292" s="148"/>
      <c r="B292" s="116" t="s">
        <v>111</v>
      </c>
      <c r="C292" s="273"/>
      <c r="D292" s="117" t="s">
        <v>17</v>
      </c>
      <c r="E292" s="117" t="s">
        <v>39</v>
      </c>
      <c r="F292" s="117" t="s">
        <v>553</v>
      </c>
      <c r="G292" s="117" t="s">
        <v>59</v>
      </c>
      <c r="H292" s="167">
        <f t="shared" si="64"/>
        <v>-171.3</v>
      </c>
      <c r="I292" s="168">
        <f>I293</f>
        <v>-171.3</v>
      </c>
      <c r="J292" s="168">
        <f t="shared" si="66"/>
        <v>0</v>
      </c>
      <c r="K292" s="168">
        <f t="shared" si="66"/>
        <v>0</v>
      </c>
      <c r="L292" s="168">
        <f t="shared" si="66"/>
        <v>0</v>
      </c>
    </row>
    <row r="293" spans="1:13" s="150" customFormat="1" ht="51">
      <c r="A293" s="148"/>
      <c r="B293" s="116" t="s">
        <v>259</v>
      </c>
      <c r="C293" s="273"/>
      <c r="D293" s="117" t="s">
        <v>17</v>
      </c>
      <c r="E293" s="117" t="s">
        <v>39</v>
      </c>
      <c r="F293" s="117" t="s">
        <v>553</v>
      </c>
      <c r="G293" s="117" t="s">
        <v>61</v>
      </c>
      <c r="H293" s="167">
        <f t="shared" si="64"/>
        <v>-171.3</v>
      </c>
      <c r="I293" s="168">
        <f>-171.3</f>
        <v>-171.3</v>
      </c>
      <c r="J293" s="323">
        <v>0</v>
      </c>
      <c r="K293" s="323">
        <v>0</v>
      </c>
      <c r="L293" s="323">
        <v>0</v>
      </c>
    </row>
    <row r="294" spans="1:13" s="150" customFormat="1" ht="38.25">
      <c r="A294" s="220"/>
      <c r="B294" s="217" t="s">
        <v>331</v>
      </c>
      <c r="C294" s="217"/>
      <c r="D294" s="117" t="s">
        <v>17</v>
      </c>
      <c r="E294" s="117" t="s">
        <v>39</v>
      </c>
      <c r="F294" s="117" t="s">
        <v>332</v>
      </c>
      <c r="G294" s="146"/>
      <c r="H294" s="167">
        <f t="shared" si="64"/>
        <v>-6</v>
      </c>
      <c r="I294" s="342">
        <f>I295</f>
        <v>-6</v>
      </c>
      <c r="J294" s="342">
        <f t="shared" ref="J294:L295" si="67">J295</f>
        <v>0</v>
      </c>
      <c r="K294" s="342">
        <f t="shared" si="67"/>
        <v>0</v>
      </c>
      <c r="L294" s="342">
        <f t="shared" si="67"/>
        <v>0</v>
      </c>
    </row>
    <row r="295" spans="1:13" s="150" customFormat="1" ht="25.5">
      <c r="A295" s="220"/>
      <c r="B295" s="116" t="s">
        <v>538</v>
      </c>
      <c r="C295" s="217"/>
      <c r="D295" s="117" t="s">
        <v>17</v>
      </c>
      <c r="E295" s="117" t="s">
        <v>39</v>
      </c>
      <c r="F295" s="117" t="s">
        <v>557</v>
      </c>
      <c r="G295" s="146"/>
      <c r="H295" s="167">
        <f t="shared" si="64"/>
        <v>-6</v>
      </c>
      <c r="I295" s="342">
        <f>I296</f>
        <v>-6</v>
      </c>
      <c r="J295" s="342">
        <f t="shared" si="67"/>
        <v>0</v>
      </c>
      <c r="K295" s="342">
        <f t="shared" si="67"/>
        <v>0</v>
      </c>
      <c r="L295" s="342">
        <f t="shared" si="67"/>
        <v>0</v>
      </c>
    </row>
    <row r="296" spans="1:13" s="150" customFormat="1" ht="38.25">
      <c r="A296" s="148"/>
      <c r="B296" s="116" t="s">
        <v>86</v>
      </c>
      <c r="C296" s="273"/>
      <c r="D296" s="117" t="s">
        <v>17</v>
      </c>
      <c r="E296" s="117" t="s">
        <v>39</v>
      </c>
      <c r="F296" s="117" t="s">
        <v>557</v>
      </c>
      <c r="G296" s="117" t="s">
        <v>57</v>
      </c>
      <c r="H296" s="167">
        <f t="shared" si="64"/>
        <v>-6</v>
      </c>
      <c r="I296" s="168">
        <f>I297</f>
        <v>-6</v>
      </c>
      <c r="J296" s="168">
        <f t="shared" ref="J296:L297" si="68">J297</f>
        <v>0</v>
      </c>
      <c r="K296" s="168">
        <f t="shared" si="68"/>
        <v>0</v>
      </c>
      <c r="L296" s="168">
        <f t="shared" si="68"/>
        <v>0</v>
      </c>
    </row>
    <row r="297" spans="1:13" s="150" customFormat="1" ht="38.25">
      <c r="A297" s="148"/>
      <c r="B297" s="116" t="s">
        <v>111</v>
      </c>
      <c r="C297" s="273"/>
      <c r="D297" s="117" t="s">
        <v>17</v>
      </c>
      <c r="E297" s="117" t="s">
        <v>39</v>
      </c>
      <c r="F297" s="117" t="s">
        <v>557</v>
      </c>
      <c r="G297" s="117" t="s">
        <v>59</v>
      </c>
      <c r="H297" s="167">
        <f t="shared" si="64"/>
        <v>-6</v>
      </c>
      <c r="I297" s="168">
        <f>I298</f>
        <v>-6</v>
      </c>
      <c r="J297" s="168">
        <f t="shared" si="68"/>
        <v>0</v>
      </c>
      <c r="K297" s="168">
        <f t="shared" si="68"/>
        <v>0</v>
      </c>
      <c r="L297" s="168">
        <f t="shared" si="68"/>
        <v>0</v>
      </c>
    </row>
    <row r="298" spans="1:13" s="150" customFormat="1" ht="51">
      <c r="A298" s="148"/>
      <c r="B298" s="116" t="s">
        <v>259</v>
      </c>
      <c r="C298" s="273"/>
      <c r="D298" s="117" t="s">
        <v>17</v>
      </c>
      <c r="E298" s="117" t="s">
        <v>39</v>
      </c>
      <c r="F298" s="117" t="s">
        <v>557</v>
      </c>
      <c r="G298" s="117" t="s">
        <v>61</v>
      </c>
      <c r="H298" s="167">
        <f t="shared" si="64"/>
        <v>-6</v>
      </c>
      <c r="I298" s="168">
        <f>-6</f>
        <v>-6</v>
      </c>
      <c r="J298" s="323">
        <v>0</v>
      </c>
      <c r="K298" s="323">
        <v>0</v>
      </c>
      <c r="L298" s="323">
        <v>0</v>
      </c>
    </row>
    <row r="299" spans="1:13" s="201" customFormat="1" ht="14.45" customHeight="1">
      <c r="A299" s="199"/>
      <c r="B299" s="273" t="s">
        <v>40</v>
      </c>
      <c r="C299" s="149"/>
      <c r="D299" s="140" t="s">
        <v>18</v>
      </c>
      <c r="E299" s="140" t="s">
        <v>15</v>
      </c>
      <c r="F299" s="140"/>
      <c r="G299" s="140"/>
      <c r="H299" s="167">
        <f>I299+J299+K299+L299</f>
        <v>800.69999999999891</v>
      </c>
      <c r="I299" s="167">
        <f>I300+I328+I357+I366+I427+I441</f>
        <v>-5391.0999999999995</v>
      </c>
      <c r="J299" s="167">
        <f>J300+J328+J357+J366+J427+J441</f>
        <v>-2960.6000000000004</v>
      </c>
      <c r="K299" s="167">
        <f>K300+K328+K357+K366+K427+K441</f>
        <v>9152.9</v>
      </c>
      <c r="L299" s="167">
        <f>L300+L328+L357+L366+L427+L441</f>
        <v>-0.5</v>
      </c>
      <c r="M299" s="264"/>
    </row>
    <row r="300" spans="1:13" s="201" customFormat="1" ht="15.75" customHeight="1">
      <c r="A300" s="199"/>
      <c r="B300" s="273" t="s">
        <v>47</v>
      </c>
      <c r="C300" s="149"/>
      <c r="D300" s="140" t="s">
        <v>18</v>
      </c>
      <c r="E300" s="140" t="s">
        <v>14</v>
      </c>
      <c r="F300" s="140"/>
      <c r="G300" s="140"/>
      <c r="H300" s="167">
        <f>SUM(I300:L300)</f>
        <v>-50.5</v>
      </c>
      <c r="I300" s="167">
        <f>I301</f>
        <v>-50</v>
      </c>
      <c r="J300" s="167">
        <f t="shared" ref="J300:L301" si="69">J301</f>
        <v>0</v>
      </c>
      <c r="K300" s="167">
        <f t="shared" si="69"/>
        <v>0</v>
      </c>
      <c r="L300" s="167">
        <f t="shared" si="69"/>
        <v>-0.5</v>
      </c>
    </row>
    <row r="301" spans="1:13" s="201" customFormat="1" ht="51" customHeight="1">
      <c r="A301" s="199"/>
      <c r="B301" s="116" t="s">
        <v>98</v>
      </c>
      <c r="C301" s="149"/>
      <c r="D301" s="117" t="s">
        <v>18</v>
      </c>
      <c r="E301" s="117" t="s">
        <v>14</v>
      </c>
      <c r="F301" s="117" t="s">
        <v>249</v>
      </c>
      <c r="G301" s="140"/>
      <c r="H301" s="167">
        <f t="shared" ref="H301:H322" si="70">I301+J301+K301+L301</f>
        <v>-50.5</v>
      </c>
      <c r="I301" s="168">
        <f>I302</f>
        <v>-50</v>
      </c>
      <c r="J301" s="168">
        <f t="shared" si="69"/>
        <v>0</v>
      </c>
      <c r="K301" s="168">
        <f t="shared" si="69"/>
        <v>0</v>
      </c>
      <c r="L301" s="168">
        <f t="shared" si="69"/>
        <v>-0.5</v>
      </c>
    </row>
    <row r="302" spans="1:13" s="201" customFormat="1" ht="45" customHeight="1">
      <c r="A302" s="199"/>
      <c r="B302" s="116" t="s">
        <v>250</v>
      </c>
      <c r="C302" s="149"/>
      <c r="D302" s="117" t="s">
        <v>18</v>
      </c>
      <c r="E302" s="117" t="s">
        <v>14</v>
      </c>
      <c r="F302" s="117" t="s">
        <v>251</v>
      </c>
      <c r="G302" s="140"/>
      <c r="H302" s="167">
        <f t="shared" si="70"/>
        <v>-50.5</v>
      </c>
      <c r="I302" s="168">
        <f>I303+I314+I319</f>
        <v>-50</v>
      </c>
      <c r="J302" s="168">
        <f>J303+J314+J319</f>
        <v>0</v>
      </c>
      <c r="K302" s="168">
        <f>K303+K314+K319</f>
        <v>0</v>
      </c>
      <c r="L302" s="168">
        <f>L303+L314+L319</f>
        <v>-0.5</v>
      </c>
    </row>
    <row r="303" spans="1:13" s="201" customFormat="1" ht="112.5" hidden="1" customHeight="1">
      <c r="A303" s="199"/>
      <c r="B303" s="116" t="s">
        <v>472</v>
      </c>
      <c r="C303" s="149"/>
      <c r="D303" s="117" t="s">
        <v>18</v>
      </c>
      <c r="E303" s="117" t="s">
        <v>14</v>
      </c>
      <c r="F303" s="117" t="s">
        <v>252</v>
      </c>
      <c r="G303" s="140"/>
      <c r="H303" s="167">
        <f t="shared" si="70"/>
        <v>-0.5</v>
      </c>
      <c r="I303" s="168">
        <f>I304+I311</f>
        <v>0</v>
      </c>
      <c r="J303" s="168">
        <f>J304+J311</f>
        <v>0</v>
      </c>
      <c r="K303" s="168">
        <f>K304+K311</f>
        <v>0</v>
      </c>
      <c r="L303" s="168">
        <f>L304+L311+L308</f>
        <v>-0.5</v>
      </c>
    </row>
    <row r="304" spans="1:13" s="241" customFormat="1" ht="87" hidden="1" customHeight="1">
      <c r="A304" s="223"/>
      <c r="B304" s="116" t="s">
        <v>55</v>
      </c>
      <c r="C304" s="149"/>
      <c r="D304" s="117" t="s">
        <v>18</v>
      </c>
      <c r="E304" s="117" t="s">
        <v>14</v>
      </c>
      <c r="F304" s="117" t="s">
        <v>252</v>
      </c>
      <c r="G304" s="117" t="s">
        <v>56</v>
      </c>
      <c r="H304" s="167">
        <f t="shared" si="70"/>
        <v>0</v>
      </c>
      <c r="I304" s="168">
        <f>I305</f>
        <v>0</v>
      </c>
      <c r="J304" s="168">
        <f>J305</f>
        <v>0</v>
      </c>
      <c r="K304" s="168">
        <v>0</v>
      </c>
      <c r="L304" s="168">
        <f>L305</f>
        <v>0</v>
      </c>
    </row>
    <row r="305" spans="1:12" s="241" customFormat="1" ht="25.5" hidden="1">
      <c r="A305" s="223"/>
      <c r="B305" s="116" t="s">
        <v>67</v>
      </c>
      <c r="C305" s="149"/>
      <c r="D305" s="117" t="s">
        <v>18</v>
      </c>
      <c r="E305" s="117" t="s">
        <v>14</v>
      </c>
      <c r="F305" s="117" t="s">
        <v>252</v>
      </c>
      <c r="G305" s="117" t="s">
        <v>68</v>
      </c>
      <c r="H305" s="167">
        <f t="shared" si="70"/>
        <v>0</v>
      </c>
      <c r="I305" s="168">
        <f>I306+I307</f>
        <v>0</v>
      </c>
      <c r="J305" s="168">
        <f>J306+J307</f>
        <v>0</v>
      </c>
      <c r="K305" s="168">
        <f>K306+K307</f>
        <v>0</v>
      </c>
      <c r="L305" s="168">
        <f>L306+L307</f>
        <v>0</v>
      </c>
    </row>
    <row r="306" spans="1:12" s="241" customFormat="1" ht="25.5" hidden="1">
      <c r="A306" s="223"/>
      <c r="B306" s="116" t="s">
        <v>254</v>
      </c>
      <c r="C306" s="149"/>
      <c r="D306" s="117" t="s">
        <v>18</v>
      </c>
      <c r="E306" s="117" t="s">
        <v>14</v>
      </c>
      <c r="F306" s="117" t="s">
        <v>252</v>
      </c>
      <c r="G306" s="117" t="s">
        <v>69</v>
      </c>
      <c r="H306" s="167">
        <f t="shared" si="70"/>
        <v>0</v>
      </c>
      <c r="I306" s="323">
        <v>0</v>
      </c>
      <c r="J306" s="323">
        <v>0</v>
      </c>
      <c r="K306" s="323">
        <v>0</v>
      </c>
      <c r="L306" s="168"/>
    </row>
    <row r="307" spans="1:12" s="241" customFormat="1" ht="76.5" hidden="1">
      <c r="A307" s="223"/>
      <c r="B307" s="116" t="s">
        <v>660</v>
      </c>
      <c r="C307" s="149"/>
      <c r="D307" s="117" t="s">
        <v>18</v>
      </c>
      <c r="E307" s="117" t="s">
        <v>14</v>
      </c>
      <c r="F307" s="117" t="s">
        <v>252</v>
      </c>
      <c r="G307" s="117" t="s">
        <v>661</v>
      </c>
      <c r="H307" s="167">
        <f t="shared" si="70"/>
        <v>0</v>
      </c>
      <c r="I307" s="323">
        <v>0</v>
      </c>
      <c r="J307" s="323">
        <v>0</v>
      </c>
      <c r="K307" s="323">
        <v>0</v>
      </c>
      <c r="L307" s="168"/>
    </row>
    <row r="308" spans="1:12" s="241" customFormat="1" ht="38.25" hidden="1">
      <c r="A308" s="223"/>
      <c r="B308" s="116" t="s">
        <v>86</v>
      </c>
      <c r="C308" s="138"/>
      <c r="D308" s="117" t="s">
        <v>18</v>
      </c>
      <c r="E308" s="117" t="s">
        <v>14</v>
      </c>
      <c r="F308" s="117" t="s">
        <v>252</v>
      </c>
      <c r="G308" s="146" t="s">
        <v>57</v>
      </c>
      <c r="H308" s="320">
        <f>SUM(I308:L308)</f>
        <v>0</v>
      </c>
      <c r="I308" s="321">
        <f t="shared" ref="I308:L309" si="71">I309</f>
        <v>0</v>
      </c>
      <c r="J308" s="321">
        <f t="shared" si="71"/>
        <v>0</v>
      </c>
      <c r="K308" s="321">
        <f t="shared" si="71"/>
        <v>0</v>
      </c>
      <c r="L308" s="321">
        <f t="shared" si="71"/>
        <v>0</v>
      </c>
    </row>
    <row r="309" spans="1:12" s="241" customFormat="1" ht="38.25" hidden="1">
      <c r="A309" s="223"/>
      <c r="B309" s="116" t="s">
        <v>111</v>
      </c>
      <c r="C309" s="138"/>
      <c r="D309" s="117" t="s">
        <v>18</v>
      </c>
      <c r="E309" s="117" t="s">
        <v>14</v>
      </c>
      <c r="F309" s="117" t="s">
        <v>252</v>
      </c>
      <c r="G309" s="146" t="s">
        <v>59</v>
      </c>
      <c r="H309" s="320">
        <f>SUM(I309:L309)</f>
        <v>0</v>
      </c>
      <c r="I309" s="321">
        <f t="shared" si="71"/>
        <v>0</v>
      </c>
      <c r="J309" s="321">
        <f t="shared" si="71"/>
        <v>0</v>
      </c>
      <c r="K309" s="321">
        <f t="shared" si="71"/>
        <v>0</v>
      </c>
      <c r="L309" s="321">
        <f t="shared" si="71"/>
        <v>0</v>
      </c>
    </row>
    <row r="310" spans="1:12" s="241" customFormat="1" ht="51" hidden="1">
      <c r="A310" s="223"/>
      <c r="B310" s="116" t="s">
        <v>259</v>
      </c>
      <c r="C310" s="138"/>
      <c r="D310" s="117" t="s">
        <v>18</v>
      </c>
      <c r="E310" s="117" t="s">
        <v>14</v>
      </c>
      <c r="F310" s="117" t="s">
        <v>252</v>
      </c>
      <c r="G310" s="146" t="s">
        <v>61</v>
      </c>
      <c r="H310" s="320">
        <f>SUM(I310:L310)</f>
        <v>0</v>
      </c>
      <c r="I310" s="321">
        <v>0</v>
      </c>
      <c r="J310" s="341">
        <v>0</v>
      </c>
      <c r="K310" s="341">
        <v>0</v>
      </c>
      <c r="L310" s="341"/>
    </row>
    <row r="311" spans="1:12" s="241" customFormat="1" ht="51" hidden="1">
      <c r="A311" s="223"/>
      <c r="B311" s="116" t="s">
        <v>246</v>
      </c>
      <c r="C311" s="279"/>
      <c r="D311" s="117" t="s">
        <v>18</v>
      </c>
      <c r="E311" s="117" t="s">
        <v>14</v>
      </c>
      <c r="F311" s="117" t="s">
        <v>252</v>
      </c>
      <c r="G311" s="117" t="s">
        <v>49</v>
      </c>
      <c r="H311" s="167">
        <f t="shared" si="70"/>
        <v>-0.5</v>
      </c>
      <c r="I311" s="168">
        <f t="shared" ref="I311:L312" si="72">I312</f>
        <v>0</v>
      </c>
      <c r="J311" s="168">
        <f t="shared" si="72"/>
        <v>0</v>
      </c>
      <c r="K311" s="168">
        <f t="shared" si="72"/>
        <v>0</v>
      </c>
      <c r="L311" s="168">
        <f t="shared" si="72"/>
        <v>-0.5</v>
      </c>
    </row>
    <row r="312" spans="1:12" s="241" customFormat="1" hidden="1">
      <c r="A312" s="223"/>
      <c r="B312" s="116" t="s">
        <v>51</v>
      </c>
      <c r="C312" s="279"/>
      <c r="D312" s="117" t="s">
        <v>18</v>
      </c>
      <c r="E312" s="117" t="s">
        <v>14</v>
      </c>
      <c r="F312" s="117" t="s">
        <v>252</v>
      </c>
      <c r="G312" s="117" t="s">
        <v>50</v>
      </c>
      <c r="H312" s="167">
        <f t="shared" si="70"/>
        <v>-0.5</v>
      </c>
      <c r="I312" s="168">
        <f t="shared" si="72"/>
        <v>0</v>
      </c>
      <c r="J312" s="168">
        <f t="shared" si="72"/>
        <v>0</v>
      </c>
      <c r="K312" s="168">
        <f t="shared" si="72"/>
        <v>0</v>
      </c>
      <c r="L312" s="168">
        <f t="shared" si="72"/>
        <v>-0.5</v>
      </c>
    </row>
    <row r="313" spans="1:12" s="241" customFormat="1" ht="25.5" hidden="1">
      <c r="A313" s="223"/>
      <c r="B313" s="116" t="s">
        <v>54</v>
      </c>
      <c r="C313" s="279"/>
      <c r="D313" s="117" t="s">
        <v>18</v>
      </c>
      <c r="E313" s="117" t="s">
        <v>14</v>
      </c>
      <c r="F313" s="117" t="s">
        <v>252</v>
      </c>
      <c r="G313" s="117" t="s">
        <v>48</v>
      </c>
      <c r="H313" s="167">
        <f t="shared" si="70"/>
        <v>-0.5</v>
      </c>
      <c r="I313" s="323">
        <v>0</v>
      </c>
      <c r="J313" s="323">
        <v>0</v>
      </c>
      <c r="K313" s="323">
        <v>0</v>
      </c>
      <c r="L313" s="168">
        <f>-0.5</f>
        <v>-0.5</v>
      </c>
    </row>
    <row r="314" spans="1:12" s="281" customFormat="1" ht="112.5" hidden="1" customHeight="1">
      <c r="A314" s="280"/>
      <c r="B314" s="116" t="s">
        <v>473</v>
      </c>
      <c r="C314" s="149"/>
      <c r="D314" s="117" t="s">
        <v>18</v>
      </c>
      <c r="E314" s="117" t="s">
        <v>14</v>
      </c>
      <c r="F314" s="117" t="s">
        <v>253</v>
      </c>
      <c r="G314" s="140"/>
      <c r="H314" s="167">
        <f t="shared" si="70"/>
        <v>0</v>
      </c>
      <c r="I314" s="168">
        <f>I315</f>
        <v>0</v>
      </c>
      <c r="J314" s="168">
        <f>J315</f>
        <v>0</v>
      </c>
      <c r="K314" s="168">
        <f>K315</f>
        <v>0</v>
      </c>
      <c r="L314" s="168">
        <f>L315</f>
        <v>0</v>
      </c>
    </row>
    <row r="315" spans="1:12" s="241" customFormat="1" ht="87" hidden="1" customHeight="1">
      <c r="A315" s="223"/>
      <c r="B315" s="116" t="s">
        <v>55</v>
      </c>
      <c r="C315" s="149"/>
      <c r="D315" s="117" t="s">
        <v>18</v>
      </c>
      <c r="E315" s="117" t="s">
        <v>14</v>
      </c>
      <c r="F315" s="117" t="s">
        <v>253</v>
      </c>
      <c r="G315" s="117" t="s">
        <v>56</v>
      </c>
      <c r="H315" s="167">
        <f t="shared" si="70"/>
        <v>0</v>
      </c>
      <c r="I315" s="168">
        <f>I316</f>
        <v>0</v>
      </c>
      <c r="J315" s="168">
        <f>J316</f>
        <v>0</v>
      </c>
      <c r="K315" s="168">
        <v>0</v>
      </c>
      <c r="L315" s="168">
        <f>L316</f>
        <v>0</v>
      </c>
    </row>
    <row r="316" spans="1:12" s="241" customFormat="1" ht="25.5" hidden="1">
      <c r="A316" s="223"/>
      <c r="B316" s="116" t="s">
        <v>67</v>
      </c>
      <c r="C316" s="149"/>
      <c r="D316" s="117" t="s">
        <v>18</v>
      </c>
      <c r="E316" s="117" t="s">
        <v>14</v>
      </c>
      <c r="F316" s="117" t="s">
        <v>253</v>
      </c>
      <c r="G316" s="117" t="s">
        <v>68</v>
      </c>
      <c r="H316" s="167">
        <f t="shared" si="70"/>
        <v>0</v>
      </c>
      <c r="I316" s="168">
        <f>I317+I318</f>
        <v>0</v>
      </c>
      <c r="J316" s="168">
        <f>J317</f>
        <v>0</v>
      </c>
      <c r="K316" s="168">
        <f>K317</f>
        <v>0</v>
      </c>
      <c r="L316" s="168">
        <f>L317</f>
        <v>0</v>
      </c>
    </row>
    <row r="317" spans="1:12" s="241" customFormat="1" ht="51" hidden="1">
      <c r="A317" s="223"/>
      <c r="B317" s="116" t="s">
        <v>87</v>
      </c>
      <c r="C317" s="149"/>
      <c r="D317" s="117" t="s">
        <v>18</v>
      </c>
      <c r="E317" s="117" t="s">
        <v>14</v>
      </c>
      <c r="F317" s="117" t="s">
        <v>253</v>
      </c>
      <c r="G317" s="117" t="s">
        <v>69</v>
      </c>
      <c r="H317" s="167">
        <f t="shared" si="70"/>
        <v>0</v>
      </c>
      <c r="I317" s="323"/>
      <c r="J317" s="323">
        <v>0</v>
      </c>
      <c r="K317" s="323">
        <v>0</v>
      </c>
      <c r="L317" s="168">
        <v>0</v>
      </c>
    </row>
    <row r="318" spans="1:12" s="241" customFormat="1" ht="76.5" hidden="1">
      <c r="A318" s="223"/>
      <c r="B318" s="116" t="s">
        <v>660</v>
      </c>
      <c r="C318" s="149"/>
      <c r="D318" s="117" t="s">
        <v>18</v>
      </c>
      <c r="E318" s="117" t="s">
        <v>14</v>
      </c>
      <c r="F318" s="117" t="s">
        <v>253</v>
      </c>
      <c r="G318" s="117" t="s">
        <v>661</v>
      </c>
      <c r="H318" s="167">
        <f t="shared" si="70"/>
        <v>0</v>
      </c>
      <c r="I318" s="323"/>
      <c r="J318" s="323">
        <v>0</v>
      </c>
      <c r="K318" s="323">
        <v>0</v>
      </c>
      <c r="L318" s="323">
        <v>0</v>
      </c>
    </row>
    <row r="319" spans="1:12" s="150" customFormat="1" ht="25.5">
      <c r="A319" s="148"/>
      <c r="B319" s="116" t="s">
        <v>538</v>
      </c>
      <c r="C319" s="149"/>
      <c r="D319" s="117" t="s">
        <v>18</v>
      </c>
      <c r="E319" s="117" t="s">
        <v>14</v>
      </c>
      <c r="F319" s="117" t="s">
        <v>558</v>
      </c>
      <c r="G319" s="117"/>
      <c r="H319" s="167">
        <f t="shared" si="70"/>
        <v>-50</v>
      </c>
      <c r="I319" s="323">
        <f>I320+I325</f>
        <v>-50</v>
      </c>
      <c r="J319" s="323">
        <f>J320+J325</f>
        <v>0</v>
      </c>
      <c r="K319" s="323">
        <f>K320+K325</f>
        <v>0</v>
      </c>
      <c r="L319" s="323">
        <f>L320+L325</f>
        <v>0</v>
      </c>
    </row>
    <row r="320" spans="1:12" s="241" customFormat="1" ht="87" customHeight="1">
      <c r="A320" s="223"/>
      <c r="B320" s="116" t="s">
        <v>55</v>
      </c>
      <c r="C320" s="149"/>
      <c r="D320" s="117" t="s">
        <v>18</v>
      </c>
      <c r="E320" s="117" t="s">
        <v>14</v>
      </c>
      <c r="F320" s="117" t="s">
        <v>558</v>
      </c>
      <c r="G320" s="117" t="s">
        <v>56</v>
      </c>
      <c r="H320" s="167">
        <f t="shared" si="70"/>
        <v>-50</v>
      </c>
      <c r="I320" s="168">
        <f>I321</f>
        <v>-50</v>
      </c>
      <c r="J320" s="168">
        <f>J321</f>
        <v>0</v>
      </c>
      <c r="K320" s="168">
        <v>0</v>
      </c>
      <c r="L320" s="168">
        <f>L321</f>
        <v>0</v>
      </c>
    </row>
    <row r="321" spans="1:12" s="241" customFormat="1" ht="25.5">
      <c r="A321" s="223"/>
      <c r="B321" s="116" t="s">
        <v>67</v>
      </c>
      <c r="C321" s="149"/>
      <c r="D321" s="117" t="s">
        <v>18</v>
      </c>
      <c r="E321" s="117" t="s">
        <v>14</v>
      </c>
      <c r="F321" s="117" t="s">
        <v>558</v>
      </c>
      <c r="G321" s="117" t="s">
        <v>68</v>
      </c>
      <c r="H321" s="167">
        <f t="shared" si="70"/>
        <v>-50</v>
      </c>
      <c r="I321" s="168">
        <f>I322+I323+I324</f>
        <v>-50</v>
      </c>
      <c r="J321" s="168">
        <f>J322</f>
        <v>0</v>
      </c>
      <c r="K321" s="168">
        <f>K322</f>
        <v>0</v>
      </c>
      <c r="L321" s="168">
        <f>L322</f>
        <v>0</v>
      </c>
    </row>
    <row r="322" spans="1:12" s="241" customFormat="1" ht="51" hidden="1">
      <c r="A322" s="223"/>
      <c r="B322" s="116" t="s">
        <v>87</v>
      </c>
      <c r="C322" s="149"/>
      <c r="D322" s="117" t="s">
        <v>18</v>
      </c>
      <c r="E322" s="117" t="s">
        <v>14</v>
      </c>
      <c r="F322" s="117" t="s">
        <v>558</v>
      </c>
      <c r="G322" s="117" t="s">
        <v>69</v>
      </c>
      <c r="H322" s="167">
        <f t="shared" si="70"/>
        <v>0</v>
      </c>
      <c r="I322" s="323"/>
      <c r="J322" s="323">
        <v>0</v>
      </c>
      <c r="K322" s="323">
        <v>0</v>
      </c>
      <c r="L322" s="168">
        <v>0</v>
      </c>
    </row>
    <row r="323" spans="1:12" s="151" customFormat="1" ht="38.25">
      <c r="A323" s="148"/>
      <c r="B323" s="116" t="s">
        <v>89</v>
      </c>
      <c r="C323" s="273"/>
      <c r="D323" s="117" t="s">
        <v>18</v>
      </c>
      <c r="E323" s="117" t="s">
        <v>14</v>
      </c>
      <c r="F323" s="117" t="s">
        <v>558</v>
      </c>
      <c r="G323" s="117" t="s">
        <v>70</v>
      </c>
      <c r="H323" s="167">
        <f>SUM(I323:L323)</f>
        <v>-50</v>
      </c>
      <c r="I323" s="168">
        <f>-50</f>
        <v>-50</v>
      </c>
      <c r="J323" s="323">
        <v>0</v>
      </c>
      <c r="K323" s="323">
        <v>0</v>
      </c>
      <c r="L323" s="323">
        <v>0</v>
      </c>
    </row>
    <row r="324" spans="1:12" s="151" customFormat="1" ht="76.5" hidden="1">
      <c r="A324" s="148"/>
      <c r="B324" s="116" t="s">
        <v>660</v>
      </c>
      <c r="C324" s="273"/>
      <c r="D324" s="117" t="s">
        <v>18</v>
      </c>
      <c r="E324" s="117" t="s">
        <v>14</v>
      </c>
      <c r="F324" s="117" t="s">
        <v>558</v>
      </c>
      <c r="G324" s="117" t="s">
        <v>661</v>
      </c>
      <c r="H324" s="167">
        <f>SUM(I324:L324)</f>
        <v>0</v>
      </c>
      <c r="I324" s="168"/>
      <c r="J324" s="323">
        <v>0</v>
      </c>
      <c r="K324" s="323">
        <v>0</v>
      </c>
      <c r="L324" s="323">
        <v>0</v>
      </c>
    </row>
    <row r="325" spans="1:12" s="241" customFormat="1" ht="38.25">
      <c r="A325" s="223"/>
      <c r="B325" s="116" t="s">
        <v>86</v>
      </c>
      <c r="C325" s="138"/>
      <c r="D325" s="117" t="s">
        <v>18</v>
      </c>
      <c r="E325" s="117" t="s">
        <v>14</v>
      </c>
      <c r="F325" s="117" t="s">
        <v>558</v>
      </c>
      <c r="G325" s="146" t="s">
        <v>57</v>
      </c>
      <c r="H325" s="320">
        <f>SUM(I325:L325)</f>
        <v>0</v>
      </c>
      <c r="I325" s="321">
        <f>I326</f>
        <v>0</v>
      </c>
      <c r="J325" s="321">
        <f t="shared" ref="J325:L326" si="73">J326</f>
        <v>0</v>
      </c>
      <c r="K325" s="321">
        <f t="shared" si="73"/>
        <v>0</v>
      </c>
      <c r="L325" s="321">
        <f t="shared" si="73"/>
        <v>0</v>
      </c>
    </row>
    <row r="326" spans="1:12" s="241" customFormat="1" ht="38.25">
      <c r="A326" s="223"/>
      <c r="B326" s="116" t="s">
        <v>111</v>
      </c>
      <c r="C326" s="138"/>
      <c r="D326" s="117" t="s">
        <v>18</v>
      </c>
      <c r="E326" s="117" t="s">
        <v>14</v>
      </c>
      <c r="F326" s="117" t="s">
        <v>558</v>
      </c>
      <c r="G326" s="146" t="s">
        <v>59</v>
      </c>
      <c r="H326" s="320">
        <f>SUM(I326:L326)</f>
        <v>0</v>
      </c>
      <c r="I326" s="321">
        <f>I327</f>
        <v>0</v>
      </c>
      <c r="J326" s="321">
        <f t="shared" si="73"/>
        <v>0</v>
      </c>
      <c r="K326" s="321">
        <f t="shared" si="73"/>
        <v>0</v>
      </c>
      <c r="L326" s="321">
        <f t="shared" si="73"/>
        <v>0</v>
      </c>
    </row>
    <row r="327" spans="1:12" s="241" customFormat="1" ht="51" hidden="1">
      <c r="A327" s="223"/>
      <c r="B327" s="116" t="s">
        <v>259</v>
      </c>
      <c r="C327" s="138"/>
      <c r="D327" s="117" t="s">
        <v>18</v>
      </c>
      <c r="E327" s="117" t="s">
        <v>14</v>
      </c>
      <c r="F327" s="117" t="s">
        <v>558</v>
      </c>
      <c r="G327" s="146" t="s">
        <v>61</v>
      </c>
      <c r="H327" s="320">
        <f>SUM(I327:L327)</f>
        <v>0</v>
      </c>
      <c r="I327" s="321"/>
      <c r="J327" s="341">
        <v>0</v>
      </c>
      <c r="K327" s="341">
        <v>0</v>
      </c>
      <c r="L327" s="341"/>
    </row>
    <row r="328" spans="1:12" s="231" customFormat="1" ht="30" customHeight="1">
      <c r="A328" s="226"/>
      <c r="B328" s="269" t="s">
        <v>22</v>
      </c>
      <c r="C328" s="270"/>
      <c r="D328" s="271" t="s">
        <v>18</v>
      </c>
      <c r="E328" s="271" t="s">
        <v>19</v>
      </c>
      <c r="F328" s="271"/>
      <c r="G328" s="271"/>
      <c r="H328" s="320">
        <f>I328+J328+K328+L328</f>
        <v>-3094.1000000000004</v>
      </c>
      <c r="I328" s="320">
        <f>I329+I347</f>
        <v>-133.5</v>
      </c>
      <c r="J328" s="320">
        <f>J329+J347</f>
        <v>-2960.6000000000004</v>
      </c>
      <c r="K328" s="320">
        <f t="shared" ref="K328:L328" si="74">K329+K347</f>
        <v>0</v>
      </c>
      <c r="L328" s="320">
        <f t="shared" si="74"/>
        <v>0</v>
      </c>
    </row>
    <row r="329" spans="1:12" s="231" customFormat="1" ht="89.25">
      <c r="A329" s="226"/>
      <c r="B329" s="217" t="s">
        <v>355</v>
      </c>
      <c r="C329" s="282"/>
      <c r="D329" s="146" t="s">
        <v>18</v>
      </c>
      <c r="E329" s="146" t="s">
        <v>19</v>
      </c>
      <c r="F329" s="146" t="s">
        <v>356</v>
      </c>
      <c r="G329" s="146"/>
      <c r="H329" s="320">
        <f t="shared" ref="H329:H357" si="75">I329+J329+K329+L329</f>
        <v>-3000.6000000000004</v>
      </c>
      <c r="I329" s="321">
        <f>I330</f>
        <v>-40</v>
      </c>
      <c r="J329" s="321">
        <f>J330</f>
        <v>-2960.6000000000004</v>
      </c>
      <c r="K329" s="321">
        <f>K330</f>
        <v>0</v>
      </c>
      <c r="L329" s="321">
        <f>L330</f>
        <v>0</v>
      </c>
    </row>
    <row r="330" spans="1:12" s="231" customFormat="1" ht="38.25">
      <c r="A330" s="226"/>
      <c r="B330" s="217" t="s">
        <v>361</v>
      </c>
      <c r="C330" s="282"/>
      <c r="D330" s="146" t="s">
        <v>18</v>
      </c>
      <c r="E330" s="146" t="s">
        <v>19</v>
      </c>
      <c r="F330" s="146" t="s">
        <v>362</v>
      </c>
      <c r="G330" s="146"/>
      <c r="H330" s="320">
        <f>SUM(I330:L330)</f>
        <v>-3000.6000000000004</v>
      </c>
      <c r="I330" s="321">
        <f>I331+I334+I341+I344</f>
        <v>-40</v>
      </c>
      <c r="J330" s="321">
        <f t="shared" ref="J330:L330" si="76">J331+J334+J341+J344</f>
        <v>-2960.6000000000004</v>
      </c>
      <c r="K330" s="321">
        <f t="shared" si="76"/>
        <v>0</v>
      </c>
      <c r="L330" s="321">
        <f t="shared" si="76"/>
        <v>0</v>
      </c>
    </row>
    <row r="331" spans="1:12" s="222" customFormat="1" ht="25.5">
      <c r="A331" s="280"/>
      <c r="B331" s="116" t="s">
        <v>538</v>
      </c>
      <c r="C331" s="282"/>
      <c r="D331" s="146" t="s">
        <v>18</v>
      </c>
      <c r="E331" s="146" t="s">
        <v>19</v>
      </c>
      <c r="F331" s="146" t="s">
        <v>564</v>
      </c>
      <c r="G331" s="146"/>
      <c r="H331" s="167">
        <f>I331+J331+K331+L331</f>
        <v>-40</v>
      </c>
      <c r="I331" s="321">
        <f>I332</f>
        <v>-40</v>
      </c>
      <c r="J331" s="321">
        <f t="shared" ref="J331:L332" si="77">J332</f>
        <v>0</v>
      </c>
      <c r="K331" s="321">
        <f t="shared" si="77"/>
        <v>0</v>
      </c>
      <c r="L331" s="321">
        <f t="shared" si="77"/>
        <v>0</v>
      </c>
    </row>
    <row r="332" spans="1:12" s="222" customFormat="1">
      <c r="A332" s="148"/>
      <c r="B332" s="116" t="s">
        <v>71</v>
      </c>
      <c r="C332" s="149"/>
      <c r="D332" s="146" t="s">
        <v>18</v>
      </c>
      <c r="E332" s="146" t="s">
        <v>19</v>
      </c>
      <c r="F332" s="146" t="s">
        <v>564</v>
      </c>
      <c r="G332" s="117" t="s">
        <v>72</v>
      </c>
      <c r="H332" s="167">
        <f>I332+J332+K332+L332</f>
        <v>-40</v>
      </c>
      <c r="I332" s="168">
        <f>I333</f>
        <v>-40</v>
      </c>
      <c r="J332" s="168">
        <f t="shared" si="77"/>
        <v>0</v>
      </c>
      <c r="K332" s="168">
        <f t="shared" si="77"/>
        <v>0</v>
      </c>
      <c r="L332" s="168">
        <f t="shared" si="77"/>
        <v>0</v>
      </c>
    </row>
    <row r="333" spans="1:12" s="201" customFormat="1" ht="76.5">
      <c r="A333" s="148"/>
      <c r="B333" s="116" t="s">
        <v>333</v>
      </c>
      <c r="C333" s="149"/>
      <c r="D333" s="146" t="s">
        <v>18</v>
      </c>
      <c r="E333" s="146" t="s">
        <v>19</v>
      </c>
      <c r="F333" s="146" t="s">
        <v>564</v>
      </c>
      <c r="G333" s="117" t="s">
        <v>80</v>
      </c>
      <c r="H333" s="167">
        <f>I333+J333+K333+L333</f>
        <v>-40</v>
      </c>
      <c r="I333" s="168">
        <f>-40</f>
        <v>-40</v>
      </c>
      <c r="J333" s="168">
        <v>0</v>
      </c>
      <c r="K333" s="168">
        <v>0</v>
      </c>
      <c r="L333" s="168">
        <v>0</v>
      </c>
    </row>
    <row r="334" spans="1:12" s="231" customFormat="1" ht="140.25">
      <c r="A334" s="226"/>
      <c r="B334" s="217" t="s">
        <v>512</v>
      </c>
      <c r="C334" s="282"/>
      <c r="D334" s="146" t="s">
        <v>18</v>
      </c>
      <c r="E334" s="146" t="s">
        <v>19</v>
      </c>
      <c r="F334" s="146" t="s">
        <v>522</v>
      </c>
      <c r="G334" s="146"/>
      <c r="H334" s="320">
        <f t="shared" si="75"/>
        <v>-3460.6000000000004</v>
      </c>
      <c r="I334" s="321">
        <f>I335+I339</f>
        <v>0</v>
      </c>
      <c r="J334" s="321">
        <f>J335+J339</f>
        <v>-3460.6000000000004</v>
      </c>
      <c r="K334" s="321">
        <f>K335+K339</f>
        <v>0</v>
      </c>
      <c r="L334" s="321">
        <f>L335+L339</f>
        <v>0</v>
      </c>
    </row>
    <row r="335" spans="1:12" s="150" customFormat="1" ht="89.25" hidden="1">
      <c r="A335" s="148"/>
      <c r="B335" s="116" t="s">
        <v>55</v>
      </c>
      <c r="C335" s="149"/>
      <c r="D335" s="146" t="s">
        <v>18</v>
      </c>
      <c r="E335" s="146" t="s">
        <v>19</v>
      </c>
      <c r="F335" s="146" t="s">
        <v>522</v>
      </c>
      <c r="G335" s="117" t="s">
        <v>56</v>
      </c>
      <c r="H335" s="167">
        <f>SUM(I335:L335)</f>
        <v>0</v>
      </c>
      <c r="I335" s="168">
        <f>I336</f>
        <v>0</v>
      </c>
      <c r="J335" s="168">
        <f>J336</f>
        <v>0</v>
      </c>
      <c r="K335" s="168">
        <f>K336</f>
        <v>0</v>
      </c>
      <c r="L335" s="168">
        <f>L336</f>
        <v>0</v>
      </c>
    </row>
    <row r="336" spans="1:12" s="150" customFormat="1" ht="38.25" hidden="1">
      <c r="A336" s="148"/>
      <c r="B336" s="116" t="s">
        <v>104</v>
      </c>
      <c r="C336" s="149"/>
      <c r="D336" s="146" t="s">
        <v>18</v>
      </c>
      <c r="E336" s="146" t="s">
        <v>19</v>
      </c>
      <c r="F336" s="146" t="s">
        <v>522</v>
      </c>
      <c r="G336" s="117" t="s">
        <v>105</v>
      </c>
      <c r="H336" s="167">
        <f>SUM(I336:L336)</f>
        <v>0</v>
      </c>
      <c r="I336" s="168">
        <f>I337+I338</f>
        <v>0</v>
      </c>
      <c r="J336" s="168">
        <f>J337+J338</f>
        <v>0</v>
      </c>
      <c r="K336" s="168">
        <f>K337+K338</f>
        <v>0</v>
      </c>
      <c r="L336" s="168">
        <f>L337+L338</f>
        <v>0</v>
      </c>
    </row>
    <row r="337" spans="1:14" s="150" customFormat="1" ht="25.5" hidden="1">
      <c r="A337" s="148"/>
      <c r="B337" s="116" t="s">
        <v>213</v>
      </c>
      <c r="C337" s="149"/>
      <c r="D337" s="146" t="s">
        <v>18</v>
      </c>
      <c r="E337" s="146" t="s">
        <v>19</v>
      </c>
      <c r="F337" s="146" t="s">
        <v>522</v>
      </c>
      <c r="G337" s="117" t="s">
        <v>107</v>
      </c>
      <c r="H337" s="167">
        <f>SUM(I337:L337)</f>
        <v>0</v>
      </c>
      <c r="I337" s="168">
        <v>0</v>
      </c>
      <c r="J337" s="168"/>
      <c r="K337" s="168">
        <v>0</v>
      </c>
      <c r="L337" s="168">
        <v>0</v>
      </c>
    </row>
    <row r="338" spans="1:14" s="150" customFormat="1" ht="51" hidden="1">
      <c r="A338" s="148"/>
      <c r="B338" s="116" t="s">
        <v>108</v>
      </c>
      <c r="C338" s="149"/>
      <c r="D338" s="146" t="s">
        <v>18</v>
      </c>
      <c r="E338" s="146" t="s">
        <v>19</v>
      </c>
      <c r="F338" s="146" t="s">
        <v>522</v>
      </c>
      <c r="G338" s="117" t="s">
        <v>650</v>
      </c>
      <c r="H338" s="167">
        <f>SUM(I338:L338)</f>
        <v>0</v>
      </c>
      <c r="I338" s="168">
        <v>0</v>
      </c>
      <c r="J338" s="168"/>
      <c r="K338" s="168"/>
      <c r="L338" s="168"/>
    </row>
    <row r="339" spans="1:14" s="222" customFormat="1">
      <c r="A339" s="220"/>
      <c r="B339" s="217" t="s">
        <v>71</v>
      </c>
      <c r="C339" s="270"/>
      <c r="D339" s="146" t="s">
        <v>18</v>
      </c>
      <c r="E339" s="146" t="s">
        <v>19</v>
      </c>
      <c r="F339" s="146" t="s">
        <v>522</v>
      </c>
      <c r="G339" s="146" t="s">
        <v>72</v>
      </c>
      <c r="H339" s="320">
        <f t="shared" si="75"/>
        <v>-3460.6000000000004</v>
      </c>
      <c r="I339" s="321">
        <f>I340</f>
        <v>0</v>
      </c>
      <c r="J339" s="321">
        <f>J340</f>
        <v>-3460.6000000000004</v>
      </c>
      <c r="K339" s="321">
        <f>K340</f>
        <v>0</v>
      </c>
      <c r="L339" s="321">
        <f>L340</f>
        <v>0</v>
      </c>
    </row>
    <row r="340" spans="1:14" s="222" customFormat="1" ht="76.5">
      <c r="A340" s="220"/>
      <c r="B340" s="217" t="s">
        <v>333</v>
      </c>
      <c r="C340" s="270"/>
      <c r="D340" s="146" t="s">
        <v>18</v>
      </c>
      <c r="E340" s="146" t="s">
        <v>19</v>
      </c>
      <c r="F340" s="146" t="s">
        <v>522</v>
      </c>
      <c r="G340" s="146" t="s">
        <v>80</v>
      </c>
      <c r="H340" s="320">
        <f t="shared" si="75"/>
        <v>-3460.6000000000004</v>
      </c>
      <c r="I340" s="321">
        <v>0</v>
      </c>
      <c r="J340" s="321">
        <f>-1006.7-2453.9</f>
        <v>-3460.6000000000004</v>
      </c>
      <c r="K340" s="321">
        <v>0</v>
      </c>
      <c r="L340" s="321">
        <v>0</v>
      </c>
    </row>
    <row r="341" spans="1:14" s="222" customFormat="1" ht="63.75" hidden="1">
      <c r="A341" s="226"/>
      <c r="B341" s="13" t="s">
        <v>692</v>
      </c>
      <c r="C341" s="81"/>
      <c r="D341" s="15" t="s">
        <v>18</v>
      </c>
      <c r="E341" s="15" t="s">
        <v>19</v>
      </c>
      <c r="F341" s="15" t="s">
        <v>693</v>
      </c>
      <c r="G341" s="15"/>
      <c r="H341" s="167">
        <f t="shared" si="75"/>
        <v>0</v>
      </c>
      <c r="I341" s="321">
        <f t="shared" ref="I341:L342" si="78">I342</f>
        <v>0</v>
      </c>
      <c r="J341" s="321">
        <f t="shared" si="78"/>
        <v>0</v>
      </c>
      <c r="K341" s="321">
        <f t="shared" si="78"/>
        <v>0</v>
      </c>
      <c r="L341" s="321">
        <f t="shared" si="78"/>
        <v>0</v>
      </c>
      <c r="N341" s="272"/>
    </row>
    <row r="342" spans="1:14" s="222" customFormat="1" hidden="1">
      <c r="A342" s="226"/>
      <c r="B342" s="13" t="s">
        <v>71</v>
      </c>
      <c r="C342" s="78"/>
      <c r="D342" s="15" t="s">
        <v>18</v>
      </c>
      <c r="E342" s="15" t="s">
        <v>19</v>
      </c>
      <c r="F342" s="15" t="s">
        <v>693</v>
      </c>
      <c r="G342" s="15" t="s">
        <v>72</v>
      </c>
      <c r="H342" s="167">
        <f t="shared" si="75"/>
        <v>0</v>
      </c>
      <c r="I342" s="321">
        <f t="shared" si="78"/>
        <v>0</v>
      </c>
      <c r="J342" s="321">
        <f t="shared" si="78"/>
        <v>0</v>
      </c>
      <c r="K342" s="321">
        <f t="shared" si="78"/>
        <v>0</v>
      </c>
      <c r="L342" s="321">
        <f t="shared" si="78"/>
        <v>0</v>
      </c>
      <c r="N342" s="272"/>
    </row>
    <row r="343" spans="1:14" s="222" customFormat="1" ht="76.5" hidden="1">
      <c r="A343" s="226"/>
      <c r="B343" s="13" t="s">
        <v>333</v>
      </c>
      <c r="C343" s="78"/>
      <c r="D343" s="15" t="s">
        <v>18</v>
      </c>
      <c r="E343" s="15" t="s">
        <v>19</v>
      </c>
      <c r="F343" s="15" t="s">
        <v>693</v>
      </c>
      <c r="G343" s="15" t="s">
        <v>80</v>
      </c>
      <c r="H343" s="167">
        <f t="shared" si="75"/>
        <v>0</v>
      </c>
      <c r="I343" s="321">
        <v>0</v>
      </c>
      <c r="J343" s="321"/>
      <c r="K343" s="321">
        <v>0</v>
      </c>
      <c r="L343" s="321">
        <v>0</v>
      </c>
      <c r="N343" s="272"/>
    </row>
    <row r="344" spans="1:14" s="222" customFormat="1" ht="127.5">
      <c r="A344" s="80"/>
      <c r="B344" s="13" t="s">
        <v>720</v>
      </c>
      <c r="C344" s="81"/>
      <c r="D344" s="15" t="s">
        <v>18</v>
      </c>
      <c r="E344" s="15" t="s">
        <v>19</v>
      </c>
      <c r="F344" s="15" t="s">
        <v>721</v>
      </c>
      <c r="G344" s="15"/>
      <c r="H344" s="159">
        <f>I344+J344+K344+L344</f>
        <v>500</v>
      </c>
      <c r="I344" s="160">
        <f>I345</f>
        <v>0</v>
      </c>
      <c r="J344" s="160">
        <f t="shared" ref="J344:L344" si="79">J345</f>
        <v>500</v>
      </c>
      <c r="K344" s="160">
        <f t="shared" si="79"/>
        <v>0</v>
      </c>
      <c r="L344" s="160">
        <f t="shared" si="79"/>
        <v>0</v>
      </c>
      <c r="N344" s="272"/>
    </row>
    <row r="345" spans="1:14" s="222" customFormat="1">
      <c r="A345" s="67"/>
      <c r="B345" s="13" t="s">
        <v>71</v>
      </c>
      <c r="C345" s="78"/>
      <c r="D345" s="15" t="s">
        <v>18</v>
      </c>
      <c r="E345" s="15" t="s">
        <v>19</v>
      </c>
      <c r="F345" s="15" t="s">
        <v>721</v>
      </c>
      <c r="G345" s="15" t="s">
        <v>72</v>
      </c>
      <c r="H345" s="159">
        <f t="shared" ref="H345:H347" si="80">I345+J345+K345+L345</f>
        <v>500</v>
      </c>
      <c r="I345" s="160">
        <f>I346</f>
        <v>0</v>
      </c>
      <c r="J345" s="160">
        <f>J346</f>
        <v>500</v>
      </c>
      <c r="K345" s="160">
        <f>K346</f>
        <v>0</v>
      </c>
      <c r="L345" s="160">
        <f>L346</f>
        <v>0</v>
      </c>
      <c r="N345" s="272"/>
    </row>
    <row r="346" spans="1:14" s="29" customFormat="1" ht="76.5">
      <c r="A346" s="67"/>
      <c r="B346" s="13" t="s">
        <v>333</v>
      </c>
      <c r="C346" s="78"/>
      <c r="D346" s="15" t="s">
        <v>18</v>
      </c>
      <c r="E346" s="15" t="s">
        <v>19</v>
      </c>
      <c r="F346" s="15" t="s">
        <v>721</v>
      </c>
      <c r="G346" s="15" t="s">
        <v>80</v>
      </c>
      <c r="H346" s="159">
        <f t="shared" si="80"/>
        <v>500</v>
      </c>
      <c r="I346" s="165">
        <v>0</v>
      </c>
      <c r="J346" s="160">
        <f>1000-500</f>
        <v>500</v>
      </c>
      <c r="K346" s="165">
        <v>0</v>
      </c>
      <c r="L346" s="165">
        <v>0</v>
      </c>
    </row>
    <row r="347" spans="1:14" s="29" customFormat="1" ht="63.75">
      <c r="A347" s="72"/>
      <c r="B347" s="1" t="s">
        <v>351</v>
      </c>
      <c r="C347" s="364"/>
      <c r="D347" s="3" t="s">
        <v>18</v>
      </c>
      <c r="E347" s="3" t="s">
        <v>19</v>
      </c>
      <c r="F347" s="3" t="s">
        <v>352</v>
      </c>
      <c r="G347" s="3"/>
      <c r="H347" s="6">
        <f t="shared" si="80"/>
        <v>-93.5</v>
      </c>
      <c r="I347" s="10">
        <f>I348</f>
        <v>-93.5</v>
      </c>
      <c r="J347" s="10">
        <f t="shared" ref="J347:L347" si="81">J348</f>
        <v>0</v>
      </c>
      <c r="K347" s="10">
        <f t="shared" si="81"/>
        <v>0</v>
      </c>
      <c r="L347" s="10">
        <f t="shared" si="81"/>
        <v>0</v>
      </c>
    </row>
    <row r="348" spans="1:14" s="29" customFormat="1" ht="63.75">
      <c r="A348" s="69"/>
      <c r="B348" s="13" t="s">
        <v>353</v>
      </c>
      <c r="C348" s="83"/>
      <c r="D348" s="15" t="s">
        <v>18</v>
      </c>
      <c r="E348" s="15" t="s">
        <v>19</v>
      </c>
      <c r="F348" s="15" t="s">
        <v>354</v>
      </c>
      <c r="G348" s="15"/>
      <c r="H348" s="159">
        <f t="shared" si="75"/>
        <v>-93.5</v>
      </c>
      <c r="I348" s="160">
        <f>I349+I353</f>
        <v>-93.5</v>
      </c>
      <c r="J348" s="160">
        <f>J349+J353</f>
        <v>0</v>
      </c>
      <c r="K348" s="160">
        <f>K349+K353</f>
        <v>0</v>
      </c>
      <c r="L348" s="160">
        <f>L349+L353</f>
        <v>0</v>
      </c>
    </row>
    <row r="349" spans="1:14" s="29" customFormat="1" ht="25.5">
      <c r="A349" s="69"/>
      <c r="B349" s="1" t="s">
        <v>538</v>
      </c>
      <c r="C349" s="83"/>
      <c r="D349" s="15" t="s">
        <v>18</v>
      </c>
      <c r="E349" s="15" t="s">
        <v>19</v>
      </c>
      <c r="F349" s="15" t="s">
        <v>561</v>
      </c>
      <c r="G349" s="15"/>
      <c r="H349" s="159">
        <f t="shared" si="75"/>
        <v>-93.5</v>
      </c>
      <c r="I349" s="160">
        <f>I350</f>
        <v>-93.5</v>
      </c>
      <c r="J349" s="160">
        <f t="shared" ref="J349:L351" si="82">J350</f>
        <v>0</v>
      </c>
      <c r="K349" s="160">
        <f t="shared" si="82"/>
        <v>0</v>
      </c>
      <c r="L349" s="160">
        <f t="shared" si="82"/>
        <v>0</v>
      </c>
    </row>
    <row r="350" spans="1:14" s="29" customFormat="1" ht="38.25">
      <c r="A350" s="67"/>
      <c r="B350" s="116" t="s">
        <v>86</v>
      </c>
      <c r="C350" s="82"/>
      <c r="D350" s="15" t="s">
        <v>18</v>
      </c>
      <c r="E350" s="15" t="s">
        <v>19</v>
      </c>
      <c r="F350" s="15" t="s">
        <v>561</v>
      </c>
      <c r="G350" s="15" t="s">
        <v>57</v>
      </c>
      <c r="H350" s="159">
        <f t="shared" si="75"/>
        <v>-93.5</v>
      </c>
      <c r="I350" s="160">
        <f>I351</f>
        <v>-93.5</v>
      </c>
      <c r="J350" s="160">
        <f t="shared" si="82"/>
        <v>0</v>
      </c>
      <c r="K350" s="160">
        <f t="shared" si="82"/>
        <v>0</v>
      </c>
      <c r="L350" s="160">
        <f t="shared" si="82"/>
        <v>0</v>
      </c>
    </row>
    <row r="351" spans="1:14" s="29" customFormat="1" ht="42.75" customHeight="1">
      <c r="A351" s="67"/>
      <c r="B351" s="13" t="s">
        <v>111</v>
      </c>
      <c r="C351" s="82"/>
      <c r="D351" s="15" t="s">
        <v>18</v>
      </c>
      <c r="E351" s="15" t="s">
        <v>19</v>
      </c>
      <c r="F351" s="15" t="s">
        <v>561</v>
      </c>
      <c r="G351" s="15" t="s">
        <v>59</v>
      </c>
      <c r="H351" s="159">
        <f t="shared" si="75"/>
        <v>-93.5</v>
      </c>
      <c r="I351" s="160">
        <f>I352</f>
        <v>-93.5</v>
      </c>
      <c r="J351" s="160">
        <f t="shared" si="82"/>
        <v>0</v>
      </c>
      <c r="K351" s="160">
        <f t="shared" si="82"/>
        <v>0</v>
      </c>
      <c r="L351" s="160">
        <f t="shared" si="82"/>
        <v>0</v>
      </c>
    </row>
    <row r="352" spans="1:14" s="29" customFormat="1" ht="51">
      <c r="A352" s="67"/>
      <c r="B352" s="13" t="s">
        <v>259</v>
      </c>
      <c r="C352" s="82"/>
      <c r="D352" s="15" t="s">
        <v>18</v>
      </c>
      <c r="E352" s="15" t="s">
        <v>19</v>
      </c>
      <c r="F352" s="15" t="s">
        <v>561</v>
      </c>
      <c r="G352" s="15" t="s">
        <v>61</v>
      </c>
      <c r="H352" s="159">
        <f t="shared" si="75"/>
        <v>-93.5</v>
      </c>
      <c r="I352" s="160">
        <f>-93.5</f>
        <v>-93.5</v>
      </c>
      <c r="J352" s="297">
        <f>'приложение 8.5.'!J365</f>
        <v>0</v>
      </c>
      <c r="K352" s="297">
        <f>'приложение 8.5.'!K365</f>
        <v>0</v>
      </c>
      <c r="L352" s="297">
        <f>'приложение 8.5.'!L365</f>
        <v>0</v>
      </c>
    </row>
    <row r="353" spans="1:12" s="68" customFormat="1" ht="229.5" hidden="1">
      <c r="A353" s="80"/>
      <c r="B353" s="13" t="s">
        <v>513</v>
      </c>
      <c r="C353" s="81"/>
      <c r="D353" s="15" t="s">
        <v>18</v>
      </c>
      <c r="E353" s="15" t="s">
        <v>19</v>
      </c>
      <c r="F353" s="15" t="s">
        <v>523</v>
      </c>
      <c r="G353" s="15"/>
      <c r="H353" s="159">
        <f>I353+J353+K353+L353</f>
        <v>0</v>
      </c>
      <c r="I353" s="160">
        <f t="shared" ref="I353:L355" si="83">I354</f>
        <v>0</v>
      </c>
      <c r="J353" s="160">
        <f t="shared" si="83"/>
        <v>0</v>
      </c>
      <c r="K353" s="160">
        <f t="shared" si="83"/>
        <v>0</v>
      </c>
      <c r="L353" s="160">
        <f t="shared" si="83"/>
        <v>0</v>
      </c>
    </row>
    <row r="354" spans="1:12" s="29" customFormat="1" ht="38.25" hidden="1">
      <c r="A354" s="67"/>
      <c r="B354" s="116" t="s">
        <v>86</v>
      </c>
      <c r="C354" s="82"/>
      <c r="D354" s="15" t="s">
        <v>18</v>
      </c>
      <c r="E354" s="15" t="s">
        <v>19</v>
      </c>
      <c r="F354" s="15" t="s">
        <v>523</v>
      </c>
      <c r="G354" s="15" t="s">
        <v>57</v>
      </c>
      <c r="H354" s="159">
        <f>I354+J354+K354+L354</f>
        <v>0</v>
      </c>
      <c r="I354" s="160">
        <f t="shared" si="83"/>
        <v>0</v>
      </c>
      <c r="J354" s="160">
        <f t="shared" si="83"/>
        <v>0</v>
      </c>
      <c r="K354" s="160">
        <f t="shared" si="83"/>
        <v>0</v>
      </c>
      <c r="L354" s="160">
        <f t="shared" si="83"/>
        <v>0</v>
      </c>
    </row>
    <row r="355" spans="1:12" s="29" customFormat="1" ht="42.75" hidden="1" customHeight="1">
      <c r="A355" s="67"/>
      <c r="B355" s="13" t="s">
        <v>111</v>
      </c>
      <c r="C355" s="82"/>
      <c r="D355" s="15" t="s">
        <v>18</v>
      </c>
      <c r="E355" s="15" t="s">
        <v>19</v>
      </c>
      <c r="F355" s="15" t="s">
        <v>523</v>
      </c>
      <c r="G355" s="15" t="s">
        <v>59</v>
      </c>
      <c r="H355" s="159">
        <f>I355+J355+K355+L355</f>
        <v>0</v>
      </c>
      <c r="I355" s="160">
        <f t="shared" si="83"/>
        <v>0</v>
      </c>
      <c r="J355" s="160">
        <f t="shared" si="83"/>
        <v>0</v>
      </c>
      <c r="K355" s="160">
        <f t="shared" si="83"/>
        <v>0</v>
      </c>
      <c r="L355" s="160">
        <f t="shared" si="83"/>
        <v>0</v>
      </c>
    </row>
    <row r="356" spans="1:12" s="29" customFormat="1" ht="53.25" hidden="1" customHeight="1">
      <c r="A356" s="67"/>
      <c r="B356" s="13" t="s">
        <v>259</v>
      </c>
      <c r="C356" s="82"/>
      <c r="D356" s="15" t="s">
        <v>18</v>
      </c>
      <c r="E356" s="15" t="s">
        <v>19</v>
      </c>
      <c r="F356" s="15" t="s">
        <v>523</v>
      </c>
      <c r="G356" s="15" t="s">
        <v>61</v>
      </c>
      <c r="H356" s="159">
        <f>I356+J356+K356+L356</f>
        <v>0</v>
      </c>
      <c r="I356" s="297">
        <v>0</v>
      </c>
      <c r="J356" s="160"/>
      <c r="K356" s="297">
        <v>0</v>
      </c>
      <c r="L356" s="297">
        <f>'приложение 8.5.'!L369</f>
        <v>0</v>
      </c>
    </row>
    <row r="357" spans="1:12" s="231" customFormat="1">
      <c r="A357" s="226"/>
      <c r="B357" s="138" t="s">
        <v>129</v>
      </c>
      <c r="C357" s="270"/>
      <c r="D357" s="271" t="s">
        <v>18</v>
      </c>
      <c r="E357" s="271" t="s">
        <v>23</v>
      </c>
      <c r="F357" s="271"/>
      <c r="G357" s="271"/>
      <c r="H357" s="320">
        <f t="shared" si="75"/>
        <v>0</v>
      </c>
      <c r="I357" s="320">
        <f>I358</f>
        <v>0</v>
      </c>
      <c r="J357" s="320">
        <f t="shared" ref="J357:L359" si="84">J358</f>
        <v>0</v>
      </c>
      <c r="K357" s="320">
        <f t="shared" si="84"/>
        <v>0</v>
      </c>
      <c r="L357" s="320">
        <f t="shared" si="84"/>
        <v>0</v>
      </c>
    </row>
    <row r="358" spans="1:12" s="221" customFormat="1" ht="41.25" customHeight="1">
      <c r="A358" s="220"/>
      <c r="B358" s="217" t="s">
        <v>334</v>
      </c>
      <c r="C358" s="270"/>
      <c r="D358" s="146" t="s">
        <v>18</v>
      </c>
      <c r="E358" s="146" t="s">
        <v>23</v>
      </c>
      <c r="F358" s="146" t="s">
        <v>335</v>
      </c>
      <c r="G358" s="146"/>
      <c r="H358" s="320">
        <f>SUM(I358:L358)</f>
        <v>0</v>
      </c>
      <c r="I358" s="321">
        <f>I359</f>
        <v>0</v>
      </c>
      <c r="J358" s="321">
        <f t="shared" si="84"/>
        <v>0</v>
      </c>
      <c r="K358" s="321">
        <f t="shared" si="84"/>
        <v>0</v>
      </c>
      <c r="L358" s="321">
        <f t="shared" si="84"/>
        <v>0</v>
      </c>
    </row>
    <row r="359" spans="1:12" s="221" customFormat="1" ht="18.75" customHeight="1">
      <c r="A359" s="220"/>
      <c r="B359" s="217" t="s">
        <v>336</v>
      </c>
      <c r="C359" s="270"/>
      <c r="D359" s="146" t="s">
        <v>18</v>
      </c>
      <c r="E359" s="146" t="s">
        <v>23</v>
      </c>
      <c r="F359" s="146" t="s">
        <v>337</v>
      </c>
      <c r="G359" s="146"/>
      <c r="H359" s="320">
        <f>SUM(I359:L359)</f>
        <v>0</v>
      </c>
      <c r="I359" s="321">
        <f>I360</f>
        <v>0</v>
      </c>
      <c r="J359" s="321">
        <f t="shared" si="84"/>
        <v>0</v>
      </c>
      <c r="K359" s="321">
        <f t="shared" si="84"/>
        <v>0</v>
      </c>
      <c r="L359" s="321">
        <f t="shared" si="84"/>
        <v>0</v>
      </c>
    </row>
    <row r="360" spans="1:12" s="221" customFormat="1" ht="25.5">
      <c r="A360" s="220"/>
      <c r="B360" s="116" t="s">
        <v>538</v>
      </c>
      <c r="C360" s="270"/>
      <c r="D360" s="146" t="s">
        <v>18</v>
      </c>
      <c r="E360" s="146" t="s">
        <v>23</v>
      </c>
      <c r="F360" s="146" t="s">
        <v>559</v>
      </c>
      <c r="G360" s="146"/>
      <c r="H360" s="320">
        <f>SUM(I360:L360)</f>
        <v>0</v>
      </c>
      <c r="I360" s="321">
        <f>I361+I364</f>
        <v>0</v>
      </c>
      <c r="J360" s="321">
        <f t="shared" ref="J360:L360" si="85">J361+J364</f>
        <v>0</v>
      </c>
      <c r="K360" s="321">
        <f t="shared" si="85"/>
        <v>0</v>
      </c>
      <c r="L360" s="321">
        <f t="shared" si="85"/>
        <v>0</v>
      </c>
    </row>
    <row r="361" spans="1:12" s="29" customFormat="1" ht="38.25">
      <c r="A361" s="67"/>
      <c r="B361" s="116" t="s">
        <v>86</v>
      </c>
      <c r="C361" s="82"/>
      <c r="D361" s="146" t="s">
        <v>18</v>
      </c>
      <c r="E361" s="146" t="s">
        <v>23</v>
      </c>
      <c r="F361" s="146" t="s">
        <v>559</v>
      </c>
      <c r="G361" s="15" t="s">
        <v>57</v>
      </c>
      <c r="H361" s="159">
        <f>I361+J361+K361+L361</f>
        <v>99.8</v>
      </c>
      <c r="I361" s="160">
        <f t="shared" ref="I361:L362" si="86">I362</f>
        <v>99.8</v>
      </c>
      <c r="J361" s="160">
        <f t="shared" si="86"/>
        <v>0</v>
      </c>
      <c r="K361" s="160">
        <f t="shared" si="86"/>
        <v>0</v>
      </c>
      <c r="L361" s="160">
        <f t="shared" si="86"/>
        <v>0</v>
      </c>
    </row>
    <row r="362" spans="1:12" s="29" customFormat="1" ht="42.75" customHeight="1">
      <c r="A362" s="67"/>
      <c r="B362" s="13" t="s">
        <v>111</v>
      </c>
      <c r="C362" s="82"/>
      <c r="D362" s="146" t="s">
        <v>18</v>
      </c>
      <c r="E362" s="146" t="s">
        <v>23</v>
      </c>
      <c r="F362" s="146" t="s">
        <v>559</v>
      </c>
      <c r="G362" s="15" t="s">
        <v>59</v>
      </c>
      <c r="H362" s="159">
        <f>I362+J362+K362+L362</f>
        <v>99.8</v>
      </c>
      <c r="I362" s="160">
        <f t="shared" si="86"/>
        <v>99.8</v>
      </c>
      <c r="J362" s="160">
        <f t="shared" si="86"/>
        <v>0</v>
      </c>
      <c r="K362" s="160">
        <f t="shared" si="86"/>
        <v>0</v>
      </c>
      <c r="L362" s="160">
        <f t="shared" si="86"/>
        <v>0</v>
      </c>
    </row>
    <row r="363" spans="1:12" s="29" customFormat="1" ht="53.25" customHeight="1">
      <c r="A363" s="67"/>
      <c r="B363" s="13" t="s">
        <v>259</v>
      </c>
      <c r="C363" s="82"/>
      <c r="D363" s="146" t="s">
        <v>18</v>
      </c>
      <c r="E363" s="146" t="s">
        <v>23</v>
      </c>
      <c r="F363" s="146" t="s">
        <v>559</v>
      </c>
      <c r="G363" s="15" t="s">
        <v>61</v>
      </c>
      <c r="H363" s="159">
        <f>I363+J363+K363+L363</f>
        <v>99.8</v>
      </c>
      <c r="I363" s="297">
        <f>99.8</f>
        <v>99.8</v>
      </c>
      <c r="J363" s="160"/>
      <c r="K363" s="297">
        <v>0</v>
      </c>
      <c r="L363" s="297">
        <f>'приложение 8.5.'!L376</f>
        <v>0</v>
      </c>
    </row>
    <row r="364" spans="1:12" s="222" customFormat="1">
      <c r="A364" s="220"/>
      <c r="B364" s="217" t="s">
        <v>71</v>
      </c>
      <c r="C364" s="282"/>
      <c r="D364" s="146" t="s">
        <v>18</v>
      </c>
      <c r="E364" s="146" t="s">
        <v>23</v>
      </c>
      <c r="F364" s="146" t="s">
        <v>559</v>
      </c>
      <c r="G364" s="146" t="s">
        <v>72</v>
      </c>
      <c r="H364" s="320">
        <f>I364+J364+K364+L364</f>
        <v>-99.8</v>
      </c>
      <c r="I364" s="321">
        <f>I365</f>
        <v>-99.8</v>
      </c>
      <c r="J364" s="321">
        <f>J365</f>
        <v>0</v>
      </c>
      <c r="K364" s="321">
        <f>K365</f>
        <v>0</v>
      </c>
      <c r="L364" s="321">
        <f>L365</f>
        <v>0</v>
      </c>
    </row>
    <row r="365" spans="1:12" s="222" customFormat="1" ht="63.75">
      <c r="A365" s="220"/>
      <c r="B365" s="217" t="s">
        <v>79</v>
      </c>
      <c r="C365" s="282"/>
      <c r="D365" s="146" t="s">
        <v>18</v>
      </c>
      <c r="E365" s="146" t="s">
        <v>23</v>
      </c>
      <c r="F365" s="146" t="s">
        <v>559</v>
      </c>
      <c r="G365" s="146" t="s">
        <v>80</v>
      </c>
      <c r="H365" s="320">
        <f>I365+J365+K365+L365</f>
        <v>-99.8</v>
      </c>
      <c r="I365" s="321">
        <f>-99.8</f>
        <v>-99.8</v>
      </c>
      <c r="J365" s="321">
        <v>0</v>
      </c>
      <c r="K365" s="321">
        <v>0</v>
      </c>
      <c r="L365" s="321">
        <v>0</v>
      </c>
    </row>
    <row r="366" spans="1:12" s="283" customFormat="1">
      <c r="A366" s="226"/>
      <c r="B366" s="269" t="s">
        <v>43</v>
      </c>
      <c r="C366" s="270"/>
      <c r="D366" s="271" t="s">
        <v>18</v>
      </c>
      <c r="E366" s="271" t="s">
        <v>21</v>
      </c>
      <c r="F366" s="271"/>
      <c r="G366" s="271"/>
      <c r="H366" s="320">
        <f>SUM(I366:L366)</f>
        <v>783.8</v>
      </c>
      <c r="I366" s="320">
        <f>I368+I420</f>
        <v>783.8</v>
      </c>
      <c r="J366" s="320">
        <f>J368+J420</f>
        <v>0</v>
      </c>
      <c r="K366" s="320">
        <f>K368+K420</f>
        <v>0</v>
      </c>
      <c r="L366" s="320">
        <f>L368+L420</f>
        <v>0</v>
      </c>
    </row>
    <row r="367" spans="1:12" s="147" customFormat="1" ht="25.5">
      <c r="A367" s="199"/>
      <c r="B367" s="116" t="s">
        <v>92</v>
      </c>
      <c r="C367" s="149"/>
      <c r="D367" s="117" t="s">
        <v>18</v>
      </c>
      <c r="E367" s="117" t="s">
        <v>21</v>
      </c>
      <c r="F367" s="117"/>
      <c r="G367" s="117"/>
      <c r="H367" s="167">
        <f>I367+J367+K367+L367</f>
        <v>-7815</v>
      </c>
      <c r="I367" s="168">
        <f>I382+I407+I426</f>
        <v>-7815</v>
      </c>
      <c r="J367" s="168">
        <f>J382+J407+J426</f>
        <v>0</v>
      </c>
      <c r="K367" s="168">
        <f>K382+K407+K426</f>
        <v>0</v>
      </c>
      <c r="L367" s="168">
        <f>L382+L407+L426</f>
        <v>0</v>
      </c>
    </row>
    <row r="368" spans="1:12" ht="38.25" hidden="1">
      <c r="A368" s="223"/>
      <c r="B368" s="217" t="s">
        <v>334</v>
      </c>
      <c r="C368" s="270"/>
      <c r="D368" s="146" t="s">
        <v>18</v>
      </c>
      <c r="E368" s="146" t="s">
        <v>21</v>
      </c>
      <c r="F368" s="146" t="s">
        <v>335</v>
      </c>
      <c r="G368" s="146"/>
      <c r="H368" s="320">
        <f>I368+J368+K368+L368</f>
        <v>0</v>
      </c>
      <c r="I368" s="321">
        <f>I369</f>
        <v>0</v>
      </c>
      <c r="J368" s="321">
        <f>J369</f>
        <v>0</v>
      </c>
      <c r="K368" s="321">
        <f>K369</f>
        <v>0</v>
      </c>
      <c r="L368" s="321">
        <f>L369</f>
        <v>0</v>
      </c>
    </row>
    <row r="369" spans="1:12" ht="25.5" hidden="1">
      <c r="A369" s="223"/>
      <c r="B369" s="217" t="s">
        <v>338</v>
      </c>
      <c r="C369" s="270"/>
      <c r="D369" s="146" t="s">
        <v>18</v>
      </c>
      <c r="E369" s="146" t="s">
        <v>21</v>
      </c>
      <c r="F369" s="146" t="s">
        <v>339</v>
      </c>
      <c r="G369" s="146"/>
      <c r="H369" s="320">
        <f t="shared" ref="H369:H378" si="87">SUM(I369:L369)</f>
        <v>0</v>
      </c>
      <c r="I369" s="321">
        <f>I370+I395</f>
        <v>0</v>
      </c>
      <c r="J369" s="321">
        <f>J370+J395</f>
        <v>0</v>
      </c>
      <c r="K369" s="321">
        <f>K370+K395</f>
        <v>0</v>
      </c>
      <c r="L369" s="321">
        <f>L370+L395</f>
        <v>0</v>
      </c>
    </row>
    <row r="370" spans="1:12" ht="38.25" hidden="1">
      <c r="A370" s="223"/>
      <c r="B370" s="217" t="s">
        <v>340</v>
      </c>
      <c r="C370" s="270"/>
      <c r="D370" s="146" t="s">
        <v>18</v>
      </c>
      <c r="E370" s="146" t="s">
        <v>21</v>
      </c>
      <c r="F370" s="146" t="s">
        <v>341</v>
      </c>
      <c r="G370" s="146"/>
      <c r="H370" s="320">
        <f t="shared" si="87"/>
        <v>0</v>
      </c>
      <c r="I370" s="321">
        <f>I371+I378+I383+I387+I391</f>
        <v>0</v>
      </c>
      <c r="J370" s="321">
        <f>J371+J378+J383+J387+J391</f>
        <v>0</v>
      </c>
      <c r="K370" s="321">
        <f>K371+K378+K383+K387+K391</f>
        <v>0</v>
      </c>
      <c r="L370" s="321">
        <f>L371+L378+L383+L387+L391</f>
        <v>0</v>
      </c>
    </row>
    <row r="371" spans="1:12" s="221" customFormat="1" ht="23.25" hidden="1" customHeight="1">
      <c r="A371" s="220"/>
      <c r="B371" s="116" t="s">
        <v>538</v>
      </c>
      <c r="C371" s="270"/>
      <c r="D371" s="146" t="s">
        <v>18</v>
      </c>
      <c r="E371" s="146" t="s">
        <v>21</v>
      </c>
      <c r="F371" s="146" t="s">
        <v>594</v>
      </c>
      <c r="G371" s="146"/>
      <c r="H371" s="320">
        <f>SUM(I371:L371)</f>
        <v>0</v>
      </c>
      <c r="I371" s="321">
        <f>I372+I375</f>
        <v>0</v>
      </c>
      <c r="J371" s="321">
        <f>J375</f>
        <v>0</v>
      </c>
      <c r="K371" s="321">
        <f>K375</f>
        <v>0</v>
      </c>
      <c r="L371" s="321">
        <f>L375</f>
        <v>0</v>
      </c>
    </row>
    <row r="372" spans="1:12" s="221" customFormat="1" ht="23.25" hidden="1" customHeight="1">
      <c r="A372" s="67"/>
      <c r="B372" s="116" t="s">
        <v>86</v>
      </c>
      <c r="C372" s="82"/>
      <c r="D372" s="146" t="s">
        <v>18</v>
      </c>
      <c r="E372" s="146" t="s">
        <v>21</v>
      </c>
      <c r="F372" s="146" t="s">
        <v>594</v>
      </c>
      <c r="G372" s="15" t="s">
        <v>57</v>
      </c>
      <c r="H372" s="159">
        <f>I372+J372+K372+L372</f>
        <v>0</v>
      </c>
      <c r="I372" s="160">
        <f t="shared" ref="I372:L372" si="88">I373</f>
        <v>0</v>
      </c>
      <c r="J372" s="160">
        <f t="shared" si="88"/>
        <v>0</v>
      </c>
      <c r="K372" s="160">
        <f t="shared" si="88"/>
        <v>0</v>
      </c>
      <c r="L372" s="160">
        <f t="shared" si="88"/>
        <v>0</v>
      </c>
    </row>
    <row r="373" spans="1:12" s="29" customFormat="1" ht="42.75" hidden="1" customHeight="1">
      <c r="A373" s="67"/>
      <c r="B373" s="13" t="s">
        <v>111</v>
      </c>
      <c r="C373" s="82"/>
      <c r="D373" s="146" t="s">
        <v>18</v>
      </c>
      <c r="E373" s="146" t="s">
        <v>21</v>
      </c>
      <c r="F373" s="146" t="s">
        <v>594</v>
      </c>
      <c r="G373" s="15" t="s">
        <v>59</v>
      </c>
      <c r="H373" s="159">
        <f t="shared" ref="H373:H374" si="89">I373+J373+K373+L373</f>
        <v>0</v>
      </c>
      <c r="I373" s="160">
        <f>I374</f>
        <v>0</v>
      </c>
      <c r="J373" s="160">
        <f t="shared" ref="J373:L373" si="90">J374</f>
        <v>0</v>
      </c>
      <c r="K373" s="160">
        <f t="shared" si="90"/>
        <v>0</v>
      </c>
      <c r="L373" s="160">
        <f t="shared" si="90"/>
        <v>0</v>
      </c>
    </row>
    <row r="374" spans="1:12" s="29" customFormat="1" ht="53.25" hidden="1" customHeight="1">
      <c r="A374" s="67"/>
      <c r="B374" s="13" t="s">
        <v>259</v>
      </c>
      <c r="C374" s="82"/>
      <c r="D374" s="146" t="s">
        <v>18</v>
      </c>
      <c r="E374" s="146" t="s">
        <v>21</v>
      </c>
      <c r="F374" s="146" t="s">
        <v>594</v>
      </c>
      <c r="G374" s="15" t="s">
        <v>61</v>
      </c>
      <c r="H374" s="159">
        <f t="shared" si="89"/>
        <v>0</v>
      </c>
      <c r="I374" s="160"/>
      <c r="J374" s="297">
        <f>'приложение 8.5.'!J384</f>
        <v>0</v>
      </c>
      <c r="K374" s="297">
        <f>'приложение 8.5.'!K384</f>
        <v>0</v>
      </c>
      <c r="L374" s="297">
        <f>'приложение 8.5.'!L384</f>
        <v>0</v>
      </c>
    </row>
    <row r="375" spans="1:12" s="222" customFormat="1" ht="38.25" hidden="1">
      <c r="A375" s="220"/>
      <c r="B375" s="217" t="s">
        <v>343</v>
      </c>
      <c r="C375" s="282"/>
      <c r="D375" s="146" t="s">
        <v>18</v>
      </c>
      <c r="E375" s="146" t="s">
        <v>21</v>
      </c>
      <c r="F375" s="146" t="s">
        <v>594</v>
      </c>
      <c r="G375" s="146" t="s">
        <v>77</v>
      </c>
      <c r="H375" s="320">
        <f>I375+J375+K375+L375</f>
        <v>0</v>
      </c>
      <c r="I375" s="321">
        <f t="shared" ref="I375:L375" si="91">I376</f>
        <v>0</v>
      </c>
      <c r="J375" s="321">
        <f t="shared" si="91"/>
        <v>0</v>
      </c>
      <c r="K375" s="321">
        <f t="shared" si="91"/>
        <v>0</v>
      </c>
      <c r="L375" s="321">
        <f t="shared" si="91"/>
        <v>0</v>
      </c>
    </row>
    <row r="376" spans="1:12" s="222" customFormat="1" hidden="1">
      <c r="A376" s="220"/>
      <c r="B376" s="217" t="s">
        <v>35</v>
      </c>
      <c r="C376" s="282"/>
      <c r="D376" s="146" t="s">
        <v>18</v>
      </c>
      <c r="E376" s="146" t="s">
        <v>21</v>
      </c>
      <c r="F376" s="146" t="s">
        <v>594</v>
      </c>
      <c r="G376" s="146" t="s">
        <v>78</v>
      </c>
      <c r="H376" s="320">
        <f>I376+J376+K376+L376</f>
        <v>0</v>
      </c>
      <c r="I376" s="321">
        <f>I377</f>
        <v>0</v>
      </c>
      <c r="J376" s="321">
        <v>0</v>
      </c>
      <c r="K376" s="321">
        <v>0</v>
      </c>
      <c r="L376" s="321">
        <v>0</v>
      </c>
    </row>
    <row r="377" spans="1:12" s="222" customFormat="1" ht="51" hidden="1">
      <c r="A377" s="220"/>
      <c r="B377" s="217" t="s">
        <v>90</v>
      </c>
      <c r="C377" s="138"/>
      <c r="D377" s="117" t="s">
        <v>18</v>
      </c>
      <c r="E377" s="117" t="s">
        <v>21</v>
      </c>
      <c r="F377" s="146" t="s">
        <v>594</v>
      </c>
      <c r="G377" s="146" t="s">
        <v>91</v>
      </c>
      <c r="H377" s="320">
        <f>SUM(I377:L377)</f>
        <v>0</v>
      </c>
      <c r="I377" s="321"/>
      <c r="J377" s="321">
        <v>0</v>
      </c>
      <c r="K377" s="321">
        <v>0</v>
      </c>
      <c r="L377" s="321">
        <v>0</v>
      </c>
    </row>
    <row r="378" spans="1:12" ht="114.75" hidden="1">
      <c r="A378" s="223"/>
      <c r="B378" s="217" t="s">
        <v>474</v>
      </c>
      <c r="C378" s="270"/>
      <c r="D378" s="146" t="s">
        <v>18</v>
      </c>
      <c r="E378" s="146" t="s">
        <v>21</v>
      </c>
      <c r="F378" s="146" t="s">
        <v>342</v>
      </c>
      <c r="G378" s="146"/>
      <c r="H378" s="320">
        <f t="shared" si="87"/>
        <v>0</v>
      </c>
      <c r="I378" s="321">
        <f>I379</f>
        <v>0</v>
      </c>
      <c r="J378" s="321">
        <f t="shared" ref="J378:L380" si="92">J379</f>
        <v>0</v>
      </c>
      <c r="K378" s="321">
        <f t="shared" si="92"/>
        <v>0</v>
      </c>
      <c r="L378" s="321">
        <f t="shared" si="92"/>
        <v>0</v>
      </c>
    </row>
    <row r="379" spans="1:12" ht="38.25" hidden="1">
      <c r="A379" s="223"/>
      <c r="B379" s="217" t="s">
        <v>343</v>
      </c>
      <c r="C379" s="270"/>
      <c r="D379" s="146" t="s">
        <v>18</v>
      </c>
      <c r="E379" s="146" t="s">
        <v>21</v>
      </c>
      <c r="F379" s="146" t="s">
        <v>342</v>
      </c>
      <c r="G379" s="146" t="s">
        <v>77</v>
      </c>
      <c r="H379" s="320">
        <f>SUM(I379:L379)</f>
        <v>0</v>
      </c>
      <c r="I379" s="321">
        <f>I380</f>
        <v>0</v>
      </c>
      <c r="J379" s="321">
        <f t="shared" si="92"/>
        <v>0</v>
      </c>
      <c r="K379" s="321">
        <f t="shared" si="92"/>
        <v>0</v>
      </c>
      <c r="L379" s="321">
        <f t="shared" si="92"/>
        <v>0</v>
      </c>
    </row>
    <row r="380" spans="1:12" hidden="1">
      <c r="A380" s="223"/>
      <c r="B380" s="217" t="s">
        <v>35</v>
      </c>
      <c r="C380" s="270"/>
      <c r="D380" s="146" t="s">
        <v>18</v>
      </c>
      <c r="E380" s="146" t="s">
        <v>21</v>
      </c>
      <c r="F380" s="146" t="s">
        <v>342</v>
      </c>
      <c r="G380" s="146" t="s">
        <v>78</v>
      </c>
      <c r="H380" s="320">
        <f>SUM(I380:L380)</f>
        <v>0</v>
      </c>
      <c r="I380" s="321">
        <f>I381</f>
        <v>0</v>
      </c>
      <c r="J380" s="321">
        <f t="shared" si="92"/>
        <v>0</v>
      </c>
      <c r="K380" s="321">
        <f>K381</f>
        <v>0</v>
      </c>
      <c r="L380" s="321">
        <f t="shared" si="92"/>
        <v>0</v>
      </c>
    </row>
    <row r="381" spans="1:12" ht="51" hidden="1">
      <c r="A381" s="223"/>
      <c r="B381" s="217" t="s">
        <v>90</v>
      </c>
      <c r="C381" s="270"/>
      <c r="D381" s="146" t="s">
        <v>18</v>
      </c>
      <c r="E381" s="146" t="s">
        <v>21</v>
      </c>
      <c r="F381" s="146" t="s">
        <v>342</v>
      </c>
      <c r="G381" s="146" t="s">
        <v>91</v>
      </c>
      <c r="H381" s="320">
        <f>SUM(I381:L381)</f>
        <v>0</v>
      </c>
      <c r="I381" s="321">
        <v>0</v>
      </c>
      <c r="J381" s="321">
        <v>0</v>
      </c>
      <c r="K381" s="321"/>
      <c r="L381" s="321">
        <v>0</v>
      </c>
    </row>
    <row r="382" spans="1:12" hidden="1">
      <c r="A382" s="223"/>
      <c r="B382" s="217" t="s">
        <v>452</v>
      </c>
      <c r="C382" s="270"/>
      <c r="D382" s="146" t="s">
        <v>18</v>
      </c>
      <c r="E382" s="146" t="s">
        <v>21</v>
      </c>
      <c r="F382" s="146" t="s">
        <v>342</v>
      </c>
      <c r="G382" s="146" t="s">
        <v>91</v>
      </c>
      <c r="H382" s="320">
        <f>SUBTOTAL(9,I382:L382)</f>
        <v>0</v>
      </c>
      <c r="I382" s="321">
        <v>0</v>
      </c>
      <c r="J382" s="321">
        <v>0</v>
      </c>
      <c r="K382" s="321"/>
      <c r="L382" s="321">
        <v>0</v>
      </c>
    </row>
    <row r="383" spans="1:12" ht="153" hidden="1">
      <c r="A383" s="223"/>
      <c r="B383" s="239" t="s">
        <v>615</v>
      </c>
      <c r="C383" s="270"/>
      <c r="D383" s="146" t="s">
        <v>18</v>
      </c>
      <c r="E383" s="146" t="s">
        <v>21</v>
      </c>
      <c r="F383" s="146" t="s">
        <v>616</v>
      </c>
      <c r="G383" s="146"/>
      <c r="H383" s="320">
        <f>SUM(I383:L383)</f>
        <v>0</v>
      </c>
      <c r="I383" s="321">
        <f>I384</f>
        <v>0</v>
      </c>
      <c r="J383" s="321">
        <f>J384</f>
        <v>0</v>
      </c>
      <c r="K383" s="321">
        <f>K384</f>
        <v>0</v>
      </c>
      <c r="L383" s="321">
        <f>L384</f>
        <v>0</v>
      </c>
    </row>
    <row r="384" spans="1:12" ht="38.25" hidden="1">
      <c r="A384" s="223"/>
      <c r="B384" s="217" t="s">
        <v>343</v>
      </c>
      <c r="C384" s="270"/>
      <c r="D384" s="146" t="s">
        <v>18</v>
      </c>
      <c r="E384" s="146" t="s">
        <v>21</v>
      </c>
      <c r="F384" s="146" t="s">
        <v>616</v>
      </c>
      <c r="G384" s="146" t="s">
        <v>77</v>
      </c>
      <c r="H384" s="320">
        <f>SUM(I384:L384)</f>
        <v>0</v>
      </c>
      <c r="I384" s="321">
        <f>I385</f>
        <v>0</v>
      </c>
      <c r="J384" s="321">
        <f t="shared" ref="J384:L385" si="93">J385</f>
        <v>0</v>
      </c>
      <c r="K384" s="321">
        <f t="shared" si="93"/>
        <v>0</v>
      </c>
      <c r="L384" s="321">
        <f t="shared" si="93"/>
        <v>0</v>
      </c>
    </row>
    <row r="385" spans="1:12" hidden="1">
      <c r="A385" s="223"/>
      <c r="B385" s="217" t="s">
        <v>35</v>
      </c>
      <c r="C385" s="270"/>
      <c r="D385" s="146" t="s">
        <v>18</v>
      </c>
      <c r="E385" s="146" t="s">
        <v>21</v>
      </c>
      <c r="F385" s="146" t="s">
        <v>616</v>
      </c>
      <c r="G385" s="146" t="s">
        <v>78</v>
      </c>
      <c r="H385" s="320">
        <f>SUM(I385:L385)</f>
        <v>0</v>
      </c>
      <c r="I385" s="321">
        <f>I386</f>
        <v>0</v>
      </c>
      <c r="J385" s="321">
        <f t="shared" si="93"/>
        <v>0</v>
      </c>
      <c r="K385" s="321">
        <v>0</v>
      </c>
      <c r="L385" s="321">
        <f t="shared" si="93"/>
        <v>0</v>
      </c>
    </row>
    <row r="386" spans="1:12" ht="51" hidden="1">
      <c r="A386" s="223"/>
      <c r="B386" s="217" t="s">
        <v>90</v>
      </c>
      <c r="C386" s="270"/>
      <c r="D386" s="146" t="s">
        <v>18</v>
      </c>
      <c r="E386" s="146" t="s">
        <v>21</v>
      </c>
      <c r="F386" s="146" t="s">
        <v>616</v>
      </c>
      <c r="G386" s="146" t="s">
        <v>91</v>
      </c>
      <c r="H386" s="320">
        <f>SUM(I386:L386)</f>
        <v>0</v>
      </c>
      <c r="I386" s="321"/>
      <c r="J386" s="321">
        <v>0</v>
      </c>
      <c r="K386" s="321">
        <v>0</v>
      </c>
      <c r="L386" s="321">
        <v>0</v>
      </c>
    </row>
    <row r="387" spans="1:12" ht="229.5" hidden="1">
      <c r="A387" s="223"/>
      <c r="B387" s="217" t="s">
        <v>475</v>
      </c>
      <c r="C387" s="270"/>
      <c r="D387" s="146" t="s">
        <v>18</v>
      </c>
      <c r="E387" s="146" t="s">
        <v>21</v>
      </c>
      <c r="F387" s="146" t="s">
        <v>344</v>
      </c>
      <c r="G387" s="146"/>
      <c r="H387" s="320">
        <f t="shared" ref="H387:H403" si="94">SUM(I387:L387)</f>
        <v>0</v>
      </c>
      <c r="I387" s="321">
        <f>I388</f>
        <v>0</v>
      </c>
      <c r="J387" s="321">
        <f t="shared" ref="J387:L389" si="95">J388</f>
        <v>0</v>
      </c>
      <c r="K387" s="321">
        <f t="shared" si="95"/>
        <v>0</v>
      </c>
      <c r="L387" s="321">
        <f t="shared" si="95"/>
        <v>0</v>
      </c>
    </row>
    <row r="388" spans="1:12" ht="38.25" hidden="1">
      <c r="A388" s="223"/>
      <c r="B388" s="217" t="s">
        <v>343</v>
      </c>
      <c r="C388" s="270"/>
      <c r="D388" s="146" t="s">
        <v>18</v>
      </c>
      <c r="E388" s="146" t="s">
        <v>21</v>
      </c>
      <c r="F388" s="146" t="s">
        <v>344</v>
      </c>
      <c r="G388" s="146" t="s">
        <v>77</v>
      </c>
      <c r="H388" s="320">
        <f t="shared" si="94"/>
        <v>0</v>
      </c>
      <c r="I388" s="321">
        <f>I389</f>
        <v>0</v>
      </c>
      <c r="J388" s="321">
        <f t="shared" si="95"/>
        <v>0</v>
      </c>
      <c r="K388" s="321">
        <f t="shared" si="95"/>
        <v>0</v>
      </c>
      <c r="L388" s="321">
        <f t="shared" si="95"/>
        <v>0</v>
      </c>
    </row>
    <row r="389" spans="1:12" hidden="1">
      <c r="A389" s="223"/>
      <c r="B389" s="217" t="s">
        <v>35</v>
      </c>
      <c r="C389" s="270"/>
      <c r="D389" s="146" t="s">
        <v>18</v>
      </c>
      <c r="E389" s="146" t="s">
        <v>21</v>
      </c>
      <c r="F389" s="146" t="s">
        <v>344</v>
      </c>
      <c r="G389" s="146" t="s">
        <v>78</v>
      </c>
      <c r="H389" s="320">
        <f t="shared" si="94"/>
        <v>0</v>
      </c>
      <c r="I389" s="321">
        <f>I390</f>
        <v>0</v>
      </c>
      <c r="J389" s="321">
        <f t="shared" si="95"/>
        <v>0</v>
      </c>
      <c r="K389" s="321">
        <f>K390</f>
        <v>0</v>
      </c>
      <c r="L389" s="321">
        <f t="shared" si="95"/>
        <v>0</v>
      </c>
    </row>
    <row r="390" spans="1:12" ht="51" hidden="1">
      <c r="A390" s="223"/>
      <c r="B390" s="217" t="s">
        <v>90</v>
      </c>
      <c r="C390" s="270"/>
      <c r="D390" s="146" t="s">
        <v>18</v>
      </c>
      <c r="E390" s="146" t="s">
        <v>21</v>
      </c>
      <c r="F390" s="146" t="s">
        <v>344</v>
      </c>
      <c r="G390" s="146" t="s">
        <v>91</v>
      </c>
      <c r="H390" s="320">
        <f t="shared" si="94"/>
        <v>0</v>
      </c>
      <c r="I390" s="321">
        <v>0</v>
      </c>
      <c r="J390" s="321">
        <v>0</v>
      </c>
      <c r="K390" s="321"/>
      <c r="L390" s="321">
        <v>0</v>
      </c>
    </row>
    <row r="391" spans="1:12" ht="255" hidden="1">
      <c r="A391" s="223"/>
      <c r="B391" s="217" t="s">
        <v>476</v>
      </c>
      <c r="C391" s="270"/>
      <c r="D391" s="146" t="s">
        <v>18</v>
      </c>
      <c r="E391" s="146" t="s">
        <v>21</v>
      </c>
      <c r="F391" s="146" t="s">
        <v>345</v>
      </c>
      <c r="G391" s="146"/>
      <c r="H391" s="320">
        <f t="shared" si="94"/>
        <v>0</v>
      </c>
      <c r="I391" s="321">
        <f>I392</f>
        <v>0</v>
      </c>
      <c r="J391" s="321">
        <f t="shared" ref="J391:L393" si="96">J392</f>
        <v>0</v>
      </c>
      <c r="K391" s="321">
        <f t="shared" si="96"/>
        <v>0</v>
      </c>
      <c r="L391" s="321">
        <f t="shared" si="96"/>
        <v>0</v>
      </c>
    </row>
    <row r="392" spans="1:12" ht="38.25" hidden="1">
      <c r="A392" s="223"/>
      <c r="B392" s="217" t="s">
        <v>343</v>
      </c>
      <c r="C392" s="270"/>
      <c r="D392" s="146" t="s">
        <v>18</v>
      </c>
      <c r="E392" s="146" t="s">
        <v>21</v>
      </c>
      <c r="F392" s="146" t="s">
        <v>345</v>
      </c>
      <c r="G392" s="146" t="s">
        <v>77</v>
      </c>
      <c r="H392" s="320">
        <f t="shared" si="94"/>
        <v>0</v>
      </c>
      <c r="I392" s="321">
        <f>I393</f>
        <v>0</v>
      </c>
      <c r="J392" s="321">
        <f t="shared" si="96"/>
        <v>0</v>
      </c>
      <c r="K392" s="321">
        <f t="shared" si="96"/>
        <v>0</v>
      </c>
      <c r="L392" s="321">
        <f t="shared" si="96"/>
        <v>0</v>
      </c>
    </row>
    <row r="393" spans="1:12" hidden="1">
      <c r="A393" s="223"/>
      <c r="B393" s="217" t="s">
        <v>35</v>
      </c>
      <c r="C393" s="270"/>
      <c r="D393" s="146" t="s">
        <v>18</v>
      </c>
      <c r="E393" s="146" t="s">
        <v>21</v>
      </c>
      <c r="F393" s="146" t="s">
        <v>345</v>
      </c>
      <c r="G393" s="146" t="s">
        <v>78</v>
      </c>
      <c r="H393" s="320">
        <f t="shared" si="94"/>
        <v>0</v>
      </c>
      <c r="I393" s="321">
        <f>I394</f>
        <v>0</v>
      </c>
      <c r="J393" s="321">
        <f t="shared" si="96"/>
        <v>0</v>
      </c>
      <c r="K393" s="321">
        <f t="shared" si="96"/>
        <v>0</v>
      </c>
      <c r="L393" s="321">
        <f t="shared" si="96"/>
        <v>0</v>
      </c>
    </row>
    <row r="394" spans="1:12" ht="51" hidden="1">
      <c r="A394" s="223"/>
      <c r="B394" s="217" t="s">
        <v>90</v>
      </c>
      <c r="C394" s="270"/>
      <c r="D394" s="146" t="s">
        <v>18</v>
      </c>
      <c r="E394" s="146" t="s">
        <v>21</v>
      </c>
      <c r="F394" s="146" t="s">
        <v>345</v>
      </c>
      <c r="G394" s="146" t="s">
        <v>91</v>
      </c>
      <c r="H394" s="320">
        <f t="shared" si="94"/>
        <v>0</v>
      </c>
      <c r="I394" s="321"/>
      <c r="J394" s="321">
        <v>0</v>
      </c>
      <c r="K394" s="321">
        <v>0</v>
      </c>
      <c r="L394" s="321">
        <v>0</v>
      </c>
    </row>
    <row r="395" spans="1:12" ht="38.25" hidden="1">
      <c r="A395" s="223"/>
      <c r="B395" s="217" t="s">
        <v>346</v>
      </c>
      <c r="C395" s="270"/>
      <c r="D395" s="146" t="s">
        <v>18</v>
      </c>
      <c r="E395" s="146" t="s">
        <v>21</v>
      </c>
      <c r="F395" s="146" t="s">
        <v>347</v>
      </c>
      <c r="G395" s="146"/>
      <c r="H395" s="320">
        <f t="shared" si="94"/>
        <v>0</v>
      </c>
      <c r="I395" s="321">
        <f>I396+I403+I408+I412+I416</f>
        <v>0</v>
      </c>
      <c r="J395" s="321">
        <f>J396+J403+J408+J412+J416</f>
        <v>0</v>
      </c>
      <c r="K395" s="321">
        <f>K396+K403+K408+K412+K416</f>
        <v>0</v>
      </c>
      <c r="L395" s="321">
        <f>L396+L403+L408+L412+L416</f>
        <v>0</v>
      </c>
    </row>
    <row r="396" spans="1:12" ht="25.5" hidden="1">
      <c r="A396" s="223"/>
      <c r="B396" s="217" t="s">
        <v>538</v>
      </c>
      <c r="C396" s="270"/>
      <c r="D396" s="146" t="s">
        <v>18</v>
      </c>
      <c r="E396" s="146" t="s">
        <v>21</v>
      </c>
      <c r="F396" s="146" t="s">
        <v>560</v>
      </c>
      <c r="G396" s="146"/>
      <c r="H396" s="320">
        <f t="shared" ref="H396:H402" si="97">SUM(I396:L396)</f>
        <v>0</v>
      </c>
      <c r="I396" s="321">
        <f>I397+I400</f>
        <v>0</v>
      </c>
      <c r="J396" s="321">
        <f>J397+J400</f>
        <v>0</v>
      </c>
      <c r="K396" s="321">
        <f>K397+K400</f>
        <v>0</v>
      </c>
      <c r="L396" s="321">
        <f>L397+L400</f>
        <v>0</v>
      </c>
    </row>
    <row r="397" spans="1:12" ht="38.25" hidden="1">
      <c r="A397" s="223"/>
      <c r="B397" s="116" t="s">
        <v>86</v>
      </c>
      <c r="C397" s="270"/>
      <c r="D397" s="146" t="s">
        <v>18</v>
      </c>
      <c r="E397" s="146" t="s">
        <v>21</v>
      </c>
      <c r="F397" s="146" t="s">
        <v>560</v>
      </c>
      <c r="G397" s="146" t="s">
        <v>57</v>
      </c>
      <c r="H397" s="320">
        <f t="shared" si="97"/>
        <v>0</v>
      </c>
      <c r="I397" s="321">
        <f t="shared" ref="I397:L398" si="98">I398</f>
        <v>0</v>
      </c>
      <c r="J397" s="321">
        <f t="shared" si="98"/>
        <v>0</v>
      </c>
      <c r="K397" s="321">
        <f t="shared" si="98"/>
        <v>0</v>
      </c>
      <c r="L397" s="321">
        <f t="shared" si="98"/>
        <v>0</v>
      </c>
    </row>
    <row r="398" spans="1:12" ht="38.25" hidden="1">
      <c r="A398" s="223"/>
      <c r="B398" s="116" t="s">
        <v>111</v>
      </c>
      <c r="C398" s="270"/>
      <c r="D398" s="146" t="s">
        <v>18</v>
      </c>
      <c r="E398" s="146" t="s">
        <v>21</v>
      </c>
      <c r="F398" s="146" t="s">
        <v>560</v>
      </c>
      <c r="G398" s="146" t="s">
        <v>59</v>
      </c>
      <c r="H398" s="320">
        <f t="shared" si="97"/>
        <v>0</v>
      </c>
      <c r="I398" s="321">
        <f t="shared" si="98"/>
        <v>0</v>
      </c>
      <c r="J398" s="321">
        <f t="shared" si="98"/>
        <v>0</v>
      </c>
      <c r="K398" s="321">
        <f t="shared" si="98"/>
        <v>0</v>
      </c>
      <c r="L398" s="321">
        <f t="shared" si="98"/>
        <v>0</v>
      </c>
    </row>
    <row r="399" spans="1:12" ht="51" hidden="1">
      <c r="A399" s="223"/>
      <c r="B399" s="116" t="s">
        <v>259</v>
      </c>
      <c r="C399" s="270"/>
      <c r="D399" s="146" t="s">
        <v>18</v>
      </c>
      <c r="E399" s="146" t="s">
        <v>21</v>
      </c>
      <c r="F399" s="146" t="s">
        <v>560</v>
      </c>
      <c r="G399" s="146" t="s">
        <v>61</v>
      </c>
      <c r="H399" s="320">
        <f t="shared" si="97"/>
        <v>0</v>
      </c>
      <c r="I399" s="321"/>
      <c r="J399" s="321">
        <v>0</v>
      </c>
      <c r="K399" s="321">
        <v>0</v>
      </c>
      <c r="L399" s="321">
        <v>0</v>
      </c>
    </row>
    <row r="400" spans="1:12" ht="38.25" hidden="1">
      <c r="A400" s="223"/>
      <c r="B400" s="217" t="s">
        <v>343</v>
      </c>
      <c r="C400" s="270"/>
      <c r="D400" s="146" t="s">
        <v>18</v>
      </c>
      <c r="E400" s="146" t="s">
        <v>21</v>
      </c>
      <c r="F400" s="146" t="s">
        <v>560</v>
      </c>
      <c r="G400" s="146" t="s">
        <v>77</v>
      </c>
      <c r="H400" s="320">
        <f t="shared" si="97"/>
        <v>0</v>
      </c>
      <c r="I400" s="321">
        <f>I401</f>
        <v>0</v>
      </c>
      <c r="J400" s="321">
        <f t="shared" ref="J400:L401" si="99">J401</f>
        <v>0</v>
      </c>
      <c r="K400" s="321">
        <f t="shared" si="99"/>
        <v>0</v>
      </c>
      <c r="L400" s="321">
        <f t="shared" si="99"/>
        <v>0</v>
      </c>
    </row>
    <row r="401" spans="1:12" hidden="1">
      <c r="A401" s="223"/>
      <c r="B401" s="217" t="s">
        <v>35</v>
      </c>
      <c r="C401" s="270"/>
      <c r="D401" s="146" t="s">
        <v>18</v>
      </c>
      <c r="E401" s="146" t="s">
        <v>21</v>
      </c>
      <c r="F401" s="146" t="s">
        <v>560</v>
      </c>
      <c r="G401" s="146" t="s">
        <v>78</v>
      </c>
      <c r="H401" s="320">
        <f t="shared" si="97"/>
        <v>0</v>
      </c>
      <c r="I401" s="321">
        <f>I402</f>
        <v>0</v>
      </c>
      <c r="J401" s="321">
        <f t="shared" si="99"/>
        <v>0</v>
      </c>
      <c r="K401" s="321">
        <f t="shared" si="99"/>
        <v>0</v>
      </c>
      <c r="L401" s="321">
        <f t="shared" si="99"/>
        <v>0</v>
      </c>
    </row>
    <row r="402" spans="1:12" ht="51" hidden="1">
      <c r="A402" s="223"/>
      <c r="B402" s="217" t="s">
        <v>90</v>
      </c>
      <c r="C402" s="270"/>
      <c r="D402" s="146" t="s">
        <v>18</v>
      </c>
      <c r="E402" s="146" t="s">
        <v>21</v>
      </c>
      <c r="F402" s="146" t="s">
        <v>560</v>
      </c>
      <c r="G402" s="146" t="s">
        <v>91</v>
      </c>
      <c r="H402" s="320">
        <f t="shared" si="97"/>
        <v>0</v>
      </c>
      <c r="I402" s="321"/>
      <c r="J402" s="321">
        <v>0</v>
      </c>
      <c r="K402" s="321">
        <v>0</v>
      </c>
      <c r="L402" s="321">
        <v>0</v>
      </c>
    </row>
    <row r="403" spans="1:12" ht="114.75" hidden="1">
      <c r="A403" s="223"/>
      <c r="B403" s="217" t="s">
        <v>474</v>
      </c>
      <c r="C403" s="270"/>
      <c r="D403" s="146" t="s">
        <v>18</v>
      </c>
      <c r="E403" s="146" t="s">
        <v>21</v>
      </c>
      <c r="F403" s="146" t="s">
        <v>348</v>
      </c>
      <c r="G403" s="146"/>
      <c r="H403" s="320">
        <f t="shared" si="94"/>
        <v>0</v>
      </c>
      <c r="I403" s="321">
        <f>I404</f>
        <v>0</v>
      </c>
      <c r="J403" s="321">
        <f t="shared" ref="J403:L405" si="100">J404</f>
        <v>0</v>
      </c>
      <c r="K403" s="321">
        <f t="shared" si="100"/>
        <v>0</v>
      </c>
      <c r="L403" s="321">
        <f t="shared" si="100"/>
        <v>0</v>
      </c>
    </row>
    <row r="404" spans="1:12" ht="38.25" hidden="1">
      <c r="A404" s="223"/>
      <c r="B404" s="116" t="s">
        <v>86</v>
      </c>
      <c r="C404" s="270"/>
      <c r="D404" s="146" t="s">
        <v>18</v>
      </c>
      <c r="E404" s="146" t="s">
        <v>21</v>
      </c>
      <c r="F404" s="146" t="s">
        <v>348</v>
      </c>
      <c r="G404" s="146" t="s">
        <v>57</v>
      </c>
      <c r="H404" s="320">
        <f>SUM(I404:L404)</f>
        <v>0</v>
      </c>
      <c r="I404" s="321">
        <f>I405</f>
        <v>0</v>
      </c>
      <c r="J404" s="321">
        <f t="shared" si="100"/>
        <v>0</v>
      </c>
      <c r="K404" s="321">
        <f t="shared" si="100"/>
        <v>0</v>
      </c>
      <c r="L404" s="321">
        <f t="shared" si="100"/>
        <v>0</v>
      </c>
    </row>
    <row r="405" spans="1:12" ht="38.25" hidden="1">
      <c r="A405" s="223"/>
      <c r="B405" s="116" t="s">
        <v>111</v>
      </c>
      <c r="C405" s="270"/>
      <c r="D405" s="146" t="s">
        <v>18</v>
      </c>
      <c r="E405" s="146" t="s">
        <v>21</v>
      </c>
      <c r="F405" s="146" t="s">
        <v>348</v>
      </c>
      <c r="G405" s="146" t="s">
        <v>59</v>
      </c>
      <c r="H405" s="320">
        <f>SUM(I405:L405)</f>
        <v>0</v>
      </c>
      <c r="I405" s="321">
        <f>I406</f>
        <v>0</v>
      </c>
      <c r="J405" s="321">
        <f t="shared" si="100"/>
        <v>0</v>
      </c>
      <c r="K405" s="321">
        <f t="shared" si="100"/>
        <v>0</v>
      </c>
      <c r="L405" s="321">
        <f t="shared" si="100"/>
        <v>0</v>
      </c>
    </row>
    <row r="406" spans="1:12" ht="51" hidden="1">
      <c r="A406" s="223"/>
      <c r="B406" s="116" t="s">
        <v>259</v>
      </c>
      <c r="C406" s="270"/>
      <c r="D406" s="146" t="s">
        <v>18</v>
      </c>
      <c r="E406" s="146" t="s">
        <v>21</v>
      </c>
      <c r="F406" s="146" t="s">
        <v>348</v>
      </c>
      <c r="G406" s="146" t="s">
        <v>61</v>
      </c>
      <c r="H406" s="320">
        <f>SUM(I406:L406)</f>
        <v>0</v>
      </c>
      <c r="I406" s="321">
        <v>0</v>
      </c>
      <c r="J406" s="321">
        <v>0</v>
      </c>
      <c r="K406" s="321"/>
      <c r="L406" s="321">
        <v>0</v>
      </c>
    </row>
    <row r="407" spans="1:12" hidden="1">
      <c r="A407" s="223"/>
      <c r="B407" s="116" t="s">
        <v>452</v>
      </c>
      <c r="C407" s="270"/>
      <c r="D407" s="146" t="s">
        <v>18</v>
      </c>
      <c r="E407" s="146" t="s">
        <v>21</v>
      </c>
      <c r="F407" s="146" t="s">
        <v>348</v>
      </c>
      <c r="G407" s="146" t="s">
        <v>61</v>
      </c>
      <c r="H407" s="320">
        <f>SUBTOTAL(9,I407:L407)</f>
        <v>0</v>
      </c>
      <c r="I407" s="321">
        <v>0</v>
      </c>
      <c r="J407" s="321">
        <v>0</v>
      </c>
      <c r="K407" s="321"/>
      <c r="L407" s="321">
        <v>0</v>
      </c>
    </row>
    <row r="408" spans="1:12" ht="153" hidden="1">
      <c r="A408" s="223"/>
      <c r="B408" s="119" t="s">
        <v>615</v>
      </c>
      <c r="C408" s="270"/>
      <c r="D408" s="146" t="s">
        <v>18</v>
      </c>
      <c r="E408" s="146" t="s">
        <v>21</v>
      </c>
      <c r="F408" s="146" t="s">
        <v>617</v>
      </c>
      <c r="G408" s="146"/>
      <c r="H408" s="320">
        <f>SUM(I408:L408)</f>
        <v>0</v>
      </c>
      <c r="I408" s="321">
        <f t="shared" ref="I408:L410" si="101">I409</f>
        <v>0</v>
      </c>
      <c r="J408" s="321">
        <f t="shared" si="101"/>
        <v>0</v>
      </c>
      <c r="K408" s="321">
        <f t="shared" si="101"/>
        <v>0</v>
      </c>
      <c r="L408" s="321">
        <f t="shared" si="101"/>
        <v>0</v>
      </c>
    </row>
    <row r="409" spans="1:12" ht="38.25" hidden="1">
      <c r="A409" s="223"/>
      <c r="B409" s="116" t="s">
        <v>86</v>
      </c>
      <c r="C409" s="270"/>
      <c r="D409" s="146" t="s">
        <v>18</v>
      </c>
      <c r="E409" s="146" t="s">
        <v>21</v>
      </c>
      <c r="F409" s="146" t="s">
        <v>617</v>
      </c>
      <c r="G409" s="146" t="s">
        <v>57</v>
      </c>
      <c r="H409" s="320">
        <f>SUM(I409:L409)</f>
        <v>0</v>
      </c>
      <c r="I409" s="321">
        <f t="shared" si="101"/>
        <v>0</v>
      </c>
      <c r="J409" s="321">
        <f t="shared" si="101"/>
        <v>0</v>
      </c>
      <c r="K409" s="321">
        <f t="shared" si="101"/>
        <v>0</v>
      </c>
      <c r="L409" s="321">
        <f t="shared" si="101"/>
        <v>0</v>
      </c>
    </row>
    <row r="410" spans="1:12" ht="38.25" hidden="1">
      <c r="A410" s="223"/>
      <c r="B410" s="116" t="s">
        <v>111</v>
      </c>
      <c r="C410" s="270"/>
      <c r="D410" s="146" t="s">
        <v>18</v>
      </c>
      <c r="E410" s="146" t="s">
        <v>21</v>
      </c>
      <c r="F410" s="146" t="s">
        <v>617</v>
      </c>
      <c r="G410" s="146" t="s">
        <v>59</v>
      </c>
      <c r="H410" s="320">
        <f>SUM(I410:L410)</f>
        <v>0</v>
      </c>
      <c r="I410" s="321">
        <f t="shared" si="101"/>
        <v>0</v>
      </c>
      <c r="J410" s="321">
        <f t="shared" si="101"/>
        <v>0</v>
      </c>
      <c r="K410" s="321">
        <f t="shared" si="101"/>
        <v>0</v>
      </c>
      <c r="L410" s="321">
        <f t="shared" si="101"/>
        <v>0</v>
      </c>
    </row>
    <row r="411" spans="1:12" ht="51" hidden="1">
      <c r="A411" s="223"/>
      <c r="B411" s="116" t="s">
        <v>259</v>
      </c>
      <c r="C411" s="270"/>
      <c r="D411" s="146" t="s">
        <v>18</v>
      </c>
      <c r="E411" s="146" t="s">
        <v>21</v>
      </c>
      <c r="F411" s="146" t="s">
        <v>617</v>
      </c>
      <c r="G411" s="146" t="s">
        <v>61</v>
      </c>
      <c r="H411" s="320">
        <f>SUM(I411:L411)</f>
        <v>0</v>
      </c>
      <c r="I411" s="321"/>
      <c r="J411" s="321">
        <v>0</v>
      </c>
      <c r="K411" s="321">
        <v>0</v>
      </c>
      <c r="L411" s="321">
        <v>0</v>
      </c>
    </row>
    <row r="412" spans="1:12" ht="229.5" hidden="1">
      <c r="A412" s="223"/>
      <c r="B412" s="217" t="s">
        <v>475</v>
      </c>
      <c r="C412" s="270"/>
      <c r="D412" s="146" t="s">
        <v>18</v>
      </c>
      <c r="E412" s="146" t="s">
        <v>21</v>
      </c>
      <c r="F412" s="146" t="s">
        <v>349</v>
      </c>
      <c r="G412" s="146"/>
      <c r="H412" s="320">
        <f t="shared" ref="H412:H419" si="102">SUM(I412:L412)</f>
        <v>0</v>
      </c>
      <c r="I412" s="321">
        <f>I413</f>
        <v>0</v>
      </c>
      <c r="J412" s="321">
        <f t="shared" ref="J412:L414" si="103">J413</f>
        <v>0</v>
      </c>
      <c r="K412" s="321">
        <f t="shared" si="103"/>
        <v>0</v>
      </c>
      <c r="L412" s="321">
        <f t="shared" si="103"/>
        <v>0</v>
      </c>
    </row>
    <row r="413" spans="1:12" ht="38.25" hidden="1">
      <c r="A413" s="223"/>
      <c r="B413" s="116" t="s">
        <v>86</v>
      </c>
      <c r="C413" s="270"/>
      <c r="D413" s="146" t="s">
        <v>18</v>
      </c>
      <c r="E413" s="146" t="s">
        <v>21</v>
      </c>
      <c r="F413" s="146" t="s">
        <v>349</v>
      </c>
      <c r="G413" s="146" t="s">
        <v>57</v>
      </c>
      <c r="H413" s="320">
        <f t="shared" si="102"/>
        <v>0</v>
      </c>
      <c r="I413" s="321">
        <f>I414</f>
        <v>0</v>
      </c>
      <c r="J413" s="321">
        <f t="shared" si="103"/>
        <v>0</v>
      </c>
      <c r="K413" s="321">
        <f t="shared" si="103"/>
        <v>0</v>
      </c>
      <c r="L413" s="321">
        <f t="shared" si="103"/>
        <v>0</v>
      </c>
    </row>
    <row r="414" spans="1:12" ht="38.25" hidden="1">
      <c r="A414" s="223"/>
      <c r="B414" s="116" t="s">
        <v>111</v>
      </c>
      <c r="C414" s="270"/>
      <c r="D414" s="146" t="s">
        <v>18</v>
      </c>
      <c r="E414" s="146" t="s">
        <v>21</v>
      </c>
      <c r="F414" s="146" t="s">
        <v>349</v>
      </c>
      <c r="G414" s="146" t="s">
        <v>59</v>
      </c>
      <c r="H414" s="320">
        <f t="shared" si="102"/>
        <v>0</v>
      </c>
      <c r="I414" s="321">
        <f>I415</f>
        <v>0</v>
      </c>
      <c r="J414" s="321">
        <f t="shared" si="103"/>
        <v>0</v>
      </c>
      <c r="K414" s="321">
        <f t="shared" si="103"/>
        <v>0</v>
      </c>
      <c r="L414" s="321">
        <f t="shared" si="103"/>
        <v>0</v>
      </c>
    </row>
    <row r="415" spans="1:12" ht="51" hidden="1">
      <c r="A415" s="223"/>
      <c r="B415" s="116" t="s">
        <v>259</v>
      </c>
      <c r="C415" s="270"/>
      <c r="D415" s="146" t="s">
        <v>18</v>
      </c>
      <c r="E415" s="146" t="s">
        <v>21</v>
      </c>
      <c r="F415" s="146" t="s">
        <v>349</v>
      </c>
      <c r="G415" s="146" t="s">
        <v>61</v>
      </c>
      <c r="H415" s="320">
        <f t="shared" si="102"/>
        <v>0</v>
      </c>
      <c r="I415" s="321">
        <v>0</v>
      </c>
      <c r="J415" s="321">
        <v>0</v>
      </c>
      <c r="K415" s="321"/>
      <c r="L415" s="321">
        <v>0</v>
      </c>
    </row>
    <row r="416" spans="1:12" ht="259.5" hidden="1" customHeight="1">
      <c r="A416" s="223"/>
      <c r="B416" s="217" t="s">
        <v>476</v>
      </c>
      <c r="C416" s="270"/>
      <c r="D416" s="146" t="s">
        <v>18</v>
      </c>
      <c r="E416" s="146" t="s">
        <v>21</v>
      </c>
      <c r="F416" s="146" t="s">
        <v>350</v>
      </c>
      <c r="G416" s="146"/>
      <c r="H416" s="320">
        <f t="shared" si="102"/>
        <v>0</v>
      </c>
      <c r="I416" s="321">
        <f>I417</f>
        <v>0</v>
      </c>
      <c r="J416" s="321">
        <f t="shared" ref="J416:L418" si="104">J417</f>
        <v>0</v>
      </c>
      <c r="K416" s="321">
        <f t="shared" si="104"/>
        <v>0</v>
      </c>
      <c r="L416" s="321">
        <f t="shared" si="104"/>
        <v>0</v>
      </c>
    </row>
    <row r="417" spans="1:12" ht="38.25" hidden="1">
      <c r="A417" s="223"/>
      <c r="B417" s="116" t="s">
        <v>86</v>
      </c>
      <c r="C417" s="270"/>
      <c r="D417" s="146" t="s">
        <v>18</v>
      </c>
      <c r="E417" s="146" t="s">
        <v>21</v>
      </c>
      <c r="F417" s="146" t="s">
        <v>350</v>
      </c>
      <c r="G417" s="146" t="s">
        <v>57</v>
      </c>
      <c r="H417" s="320">
        <f t="shared" si="102"/>
        <v>0</v>
      </c>
      <c r="I417" s="321">
        <f>I418</f>
        <v>0</v>
      </c>
      <c r="J417" s="321">
        <f t="shared" si="104"/>
        <v>0</v>
      </c>
      <c r="K417" s="321">
        <f t="shared" si="104"/>
        <v>0</v>
      </c>
      <c r="L417" s="321">
        <f t="shared" si="104"/>
        <v>0</v>
      </c>
    </row>
    <row r="418" spans="1:12" ht="38.25" hidden="1">
      <c r="A418" s="223"/>
      <c r="B418" s="116" t="s">
        <v>111</v>
      </c>
      <c r="C418" s="270"/>
      <c r="D418" s="146" t="s">
        <v>18</v>
      </c>
      <c r="E418" s="146" t="s">
        <v>21</v>
      </c>
      <c r="F418" s="146" t="s">
        <v>350</v>
      </c>
      <c r="G418" s="146" t="s">
        <v>59</v>
      </c>
      <c r="H418" s="320">
        <f t="shared" si="102"/>
        <v>0</v>
      </c>
      <c r="I418" s="321">
        <f>I419</f>
        <v>0</v>
      </c>
      <c r="J418" s="321">
        <f t="shared" si="104"/>
        <v>0</v>
      </c>
      <c r="K418" s="321">
        <f t="shared" si="104"/>
        <v>0</v>
      </c>
      <c r="L418" s="321">
        <f t="shared" si="104"/>
        <v>0</v>
      </c>
    </row>
    <row r="419" spans="1:12" ht="51" hidden="1">
      <c r="A419" s="223"/>
      <c r="B419" s="116" t="s">
        <v>259</v>
      </c>
      <c r="C419" s="270"/>
      <c r="D419" s="146" t="s">
        <v>18</v>
      </c>
      <c r="E419" s="146" t="s">
        <v>21</v>
      </c>
      <c r="F419" s="146" t="s">
        <v>350</v>
      </c>
      <c r="G419" s="146" t="s">
        <v>61</v>
      </c>
      <c r="H419" s="320">
        <f t="shared" si="102"/>
        <v>0</v>
      </c>
      <c r="I419" s="321"/>
      <c r="J419" s="321">
        <v>0</v>
      </c>
      <c r="K419" s="321">
        <v>0</v>
      </c>
      <c r="L419" s="321">
        <v>0</v>
      </c>
    </row>
    <row r="420" spans="1:12" s="221" customFormat="1" ht="64.5" customHeight="1">
      <c r="A420" s="220"/>
      <c r="B420" s="217" t="s">
        <v>351</v>
      </c>
      <c r="C420" s="270"/>
      <c r="D420" s="146" t="s">
        <v>18</v>
      </c>
      <c r="E420" s="146" t="s">
        <v>21</v>
      </c>
      <c r="F420" s="146" t="s">
        <v>352</v>
      </c>
      <c r="G420" s="146"/>
      <c r="H420" s="320">
        <f t="shared" ref="H420:H432" si="105">I420+J420+K420+L420</f>
        <v>783.8</v>
      </c>
      <c r="I420" s="321">
        <f>I421</f>
        <v>783.8</v>
      </c>
      <c r="J420" s="321">
        <f>J421</f>
        <v>0</v>
      </c>
      <c r="K420" s="321">
        <f>K421</f>
        <v>0</v>
      </c>
      <c r="L420" s="321">
        <f>L421</f>
        <v>0</v>
      </c>
    </row>
    <row r="421" spans="1:12" s="221" customFormat="1" ht="63.75">
      <c r="A421" s="220"/>
      <c r="B421" s="217" t="s">
        <v>353</v>
      </c>
      <c r="C421" s="270"/>
      <c r="D421" s="146" t="s">
        <v>18</v>
      </c>
      <c r="E421" s="146" t="s">
        <v>21</v>
      </c>
      <c r="F421" s="146" t="s">
        <v>354</v>
      </c>
      <c r="G421" s="146"/>
      <c r="H421" s="320">
        <f t="shared" si="105"/>
        <v>783.8</v>
      </c>
      <c r="I421" s="321">
        <f t="shared" ref="I421:L422" si="106">I423</f>
        <v>783.8</v>
      </c>
      <c r="J421" s="321">
        <f t="shared" si="106"/>
        <v>0</v>
      </c>
      <c r="K421" s="321">
        <f t="shared" si="106"/>
        <v>0</v>
      </c>
      <c r="L421" s="321">
        <f t="shared" si="106"/>
        <v>0</v>
      </c>
    </row>
    <row r="422" spans="1:12" s="221" customFormat="1" ht="25.5">
      <c r="A422" s="220"/>
      <c r="B422" s="116" t="s">
        <v>538</v>
      </c>
      <c r="C422" s="270"/>
      <c r="D422" s="146" t="s">
        <v>18</v>
      </c>
      <c r="E422" s="146" t="s">
        <v>21</v>
      </c>
      <c r="F422" s="146" t="s">
        <v>561</v>
      </c>
      <c r="G422" s="146"/>
      <c r="H422" s="320">
        <f t="shared" si="105"/>
        <v>783.8</v>
      </c>
      <c r="I422" s="321">
        <f t="shared" si="106"/>
        <v>783.8</v>
      </c>
      <c r="J422" s="321">
        <f t="shared" si="106"/>
        <v>0</v>
      </c>
      <c r="K422" s="321">
        <f t="shared" si="106"/>
        <v>0</v>
      </c>
      <c r="L422" s="321">
        <f t="shared" si="106"/>
        <v>0</v>
      </c>
    </row>
    <row r="423" spans="1:12" s="221" customFormat="1" ht="38.25">
      <c r="A423" s="220"/>
      <c r="B423" s="116" t="s">
        <v>86</v>
      </c>
      <c r="C423" s="217"/>
      <c r="D423" s="146" t="s">
        <v>18</v>
      </c>
      <c r="E423" s="146" t="s">
        <v>21</v>
      </c>
      <c r="F423" s="146" t="s">
        <v>561</v>
      </c>
      <c r="G423" s="146" t="s">
        <v>57</v>
      </c>
      <c r="H423" s="320">
        <f t="shared" si="105"/>
        <v>783.8</v>
      </c>
      <c r="I423" s="321">
        <f t="shared" ref="I423:L424" si="107">I424</f>
        <v>783.8</v>
      </c>
      <c r="J423" s="321">
        <f t="shared" si="107"/>
        <v>0</v>
      </c>
      <c r="K423" s="321">
        <f t="shared" si="107"/>
        <v>0</v>
      </c>
      <c r="L423" s="321">
        <f t="shared" si="107"/>
        <v>0</v>
      </c>
    </row>
    <row r="424" spans="1:12" s="221" customFormat="1" ht="38.25">
      <c r="A424" s="220"/>
      <c r="B424" s="116" t="s">
        <v>111</v>
      </c>
      <c r="C424" s="217"/>
      <c r="D424" s="146" t="s">
        <v>18</v>
      </c>
      <c r="E424" s="146" t="s">
        <v>21</v>
      </c>
      <c r="F424" s="146" t="s">
        <v>561</v>
      </c>
      <c r="G424" s="146" t="s">
        <v>59</v>
      </c>
      <c r="H424" s="320">
        <f t="shared" si="105"/>
        <v>783.8</v>
      </c>
      <c r="I424" s="321">
        <f t="shared" si="107"/>
        <v>783.8</v>
      </c>
      <c r="J424" s="321">
        <f t="shared" si="107"/>
        <v>0</v>
      </c>
      <c r="K424" s="321">
        <f t="shared" si="107"/>
        <v>0</v>
      </c>
      <c r="L424" s="321">
        <f t="shared" si="107"/>
        <v>0</v>
      </c>
    </row>
    <row r="425" spans="1:12" s="221" customFormat="1" ht="51">
      <c r="A425" s="220"/>
      <c r="B425" s="116" t="s">
        <v>259</v>
      </c>
      <c r="C425" s="217"/>
      <c r="D425" s="146" t="s">
        <v>18</v>
      </c>
      <c r="E425" s="146" t="s">
        <v>21</v>
      </c>
      <c r="F425" s="146" t="s">
        <v>561</v>
      </c>
      <c r="G425" s="146" t="s">
        <v>61</v>
      </c>
      <c r="H425" s="320">
        <f t="shared" si="105"/>
        <v>783.8</v>
      </c>
      <c r="I425" s="321">
        <f>783.8</f>
        <v>783.8</v>
      </c>
      <c r="J425" s="321">
        <v>0</v>
      </c>
      <c r="K425" s="321">
        <v>0</v>
      </c>
      <c r="L425" s="321">
        <v>0</v>
      </c>
    </row>
    <row r="426" spans="1:12" s="221" customFormat="1">
      <c r="A426" s="220"/>
      <c r="B426" s="116" t="s">
        <v>452</v>
      </c>
      <c r="C426" s="217"/>
      <c r="D426" s="146" t="s">
        <v>18</v>
      </c>
      <c r="E426" s="146" t="s">
        <v>21</v>
      </c>
      <c r="F426" s="146" t="s">
        <v>561</v>
      </c>
      <c r="G426" s="146" t="s">
        <v>61</v>
      </c>
      <c r="H426" s="320">
        <f t="shared" si="105"/>
        <v>-7815</v>
      </c>
      <c r="I426" s="321">
        <f>-7815</f>
        <v>-7815</v>
      </c>
      <c r="J426" s="321">
        <v>0</v>
      </c>
      <c r="K426" s="321">
        <v>0</v>
      </c>
      <c r="L426" s="321">
        <v>0</v>
      </c>
    </row>
    <row r="427" spans="1:12" s="201" customFormat="1" ht="15" customHeight="1">
      <c r="A427" s="199"/>
      <c r="B427" s="200" t="s">
        <v>42</v>
      </c>
      <c r="C427" s="149"/>
      <c r="D427" s="140" t="s">
        <v>18</v>
      </c>
      <c r="E427" s="140" t="s">
        <v>33</v>
      </c>
      <c r="F427" s="140"/>
      <c r="G427" s="140"/>
      <c r="H427" s="167">
        <f t="shared" si="105"/>
        <v>0</v>
      </c>
      <c r="I427" s="167">
        <f>I428</f>
        <v>0</v>
      </c>
      <c r="J427" s="167">
        <f t="shared" ref="J427:L428" si="108">J428</f>
        <v>0</v>
      </c>
      <c r="K427" s="167">
        <f t="shared" si="108"/>
        <v>0</v>
      </c>
      <c r="L427" s="167">
        <f t="shared" si="108"/>
        <v>0</v>
      </c>
    </row>
    <row r="428" spans="1:12" s="150" customFormat="1" ht="38.25">
      <c r="A428" s="148"/>
      <c r="B428" s="116" t="s">
        <v>243</v>
      </c>
      <c r="C428" s="276"/>
      <c r="D428" s="117" t="s">
        <v>18</v>
      </c>
      <c r="E428" s="117" t="s">
        <v>33</v>
      </c>
      <c r="F428" s="117" t="s">
        <v>244</v>
      </c>
      <c r="G428" s="117"/>
      <c r="H428" s="167">
        <f t="shared" si="105"/>
        <v>0</v>
      </c>
      <c r="I428" s="168">
        <f>I429</f>
        <v>0</v>
      </c>
      <c r="J428" s="168">
        <f t="shared" si="108"/>
        <v>0</v>
      </c>
      <c r="K428" s="168">
        <f t="shared" si="108"/>
        <v>0</v>
      </c>
      <c r="L428" s="168">
        <f t="shared" si="108"/>
        <v>0</v>
      </c>
    </row>
    <row r="429" spans="1:12" s="150" customFormat="1" ht="25.5">
      <c r="A429" s="199"/>
      <c r="B429" s="116" t="s">
        <v>538</v>
      </c>
      <c r="C429" s="200"/>
      <c r="D429" s="117" t="s">
        <v>18</v>
      </c>
      <c r="E429" s="117" t="s">
        <v>33</v>
      </c>
      <c r="F429" s="139" t="s">
        <v>248</v>
      </c>
      <c r="G429" s="117"/>
      <c r="H429" s="167">
        <f t="shared" si="105"/>
        <v>0</v>
      </c>
      <c r="I429" s="168">
        <f>I430+I433+I436</f>
        <v>0</v>
      </c>
      <c r="J429" s="168">
        <f>J430+J433+J436</f>
        <v>0</v>
      </c>
      <c r="K429" s="168">
        <f>K430+K433+K436</f>
        <v>0</v>
      </c>
      <c r="L429" s="168">
        <f>L430+L433+L436</f>
        <v>0</v>
      </c>
    </row>
    <row r="430" spans="1:12" s="150" customFormat="1" ht="91.5" customHeight="1">
      <c r="A430" s="265"/>
      <c r="B430" s="116" t="s">
        <v>55</v>
      </c>
      <c r="C430" s="116"/>
      <c r="D430" s="117" t="s">
        <v>18</v>
      </c>
      <c r="E430" s="117" t="s">
        <v>33</v>
      </c>
      <c r="F430" s="139" t="s">
        <v>248</v>
      </c>
      <c r="G430" s="117" t="s">
        <v>56</v>
      </c>
      <c r="H430" s="167">
        <f t="shared" si="105"/>
        <v>-65.400000000000006</v>
      </c>
      <c r="I430" s="168">
        <f>I431</f>
        <v>-65.400000000000006</v>
      </c>
      <c r="J430" s="168">
        <f t="shared" ref="J430:L431" si="109">J431</f>
        <v>0</v>
      </c>
      <c r="K430" s="168">
        <f t="shared" si="109"/>
        <v>0</v>
      </c>
      <c r="L430" s="168">
        <f t="shared" si="109"/>
        <v>0</v>
      </c>
    </row>
    <row r="431" spans="1:12" s="150" customFormat="1" ht="38.25">
      <c r="A431" s="265"/>
      <c r="B431" s="116" t="s">
        <v>104</v>
      </c>
      <c r="C431" s="116"/>
      <c r="D431" s="117" t="s">
        <v>18</v>
      </c>
      <c r="E431" s="117" t="s">
        <v>33</v>
      </c>
      <c r="F431" s="139" t="s">
        <v>248</v>
      </c>
      <c r="G431" s="117" t="s">
        <v>105</v>
      </c>
      <c r="H431" s="167">
        <f t="shared" si="105"/>
        <v>-65.400000000000006</v>
      </c>
      <c r="I431" s="168">
        <f>I432</f>
        <v>-65.400000000000006</v>
      </c>
      <c r="J431" s="168">
        <f t="shared" si="109"/>
        <v>0</v>
      </c>
      <c r="K431" s="168">
        <f t="shared" si="109"/>
        <v>0</v>
      </c>
      <c r="L431" s="168">
        <f t="shared" si="109"/>
        <v>0</v>
      </c>
    </row>
    <row r="432" spans="1:12" s="150" customFormat="1" ht="51">
      <c r="A432" s="265"/>
      <c r="B432" s="116" t="s">
        <v>108</v>
      </c>
      <c r="C432" s="116"/>
      <c r="D432" s="117" t="s">
        <v>18</v>
      </c>
      <c r="E432" s="117" t="s">
        <v>33</v>
      </c>
      <c r="F432" s="139" t="s">
        <v>248</v>
      </c>
      <c r="G432" s="117" t="s">
        <v>109</v>
      </c>
      <c r="H432" s="167">
        <f t="shared" si="105"/>
        <v>-65.400000000000006</v>
      </c>
      <c r="I432" s="168">
        <f>-65.4</f>
        <v>-65.400000000000006</v>
      </c>
      <c r="J432" s="168">
        <v>0</v>
      </c>
      <c r="K432" s="168">
        <v>0</v>
      </c>
      <c r="L432" s="168">
        <v>0</v>
      </c>
    </row>
    <row r="433" spans="1:12" s="241" customFormat="1" ht="38.25">
      <c r="A433" s="223"/>
      <c r="B433" s="116" t="s">
        <v>86</v>
      </c>
      <c r="C433" s="138"/>
      <c r="D433" s="117" t="s">
        <v>18</v>
      </c>
      <c r="E433" s="117" t="s">
        <v>33</v>
      </c>
      <c r="F433" s="139" t="s">
        <v>248</v>
      </c>
      <c r="G433" s="146" t="s">
        <v>57</v>
      </c>
      <c r="H433" s="320">
        <f>SUM(I433:L433)</f>
        <v>65.400000000000006</v>
      </c>
      <c r="I433" s="321">
        <f t="shared" ref="I433:L434" si="110">I434</f>
        <v>65.400000000000006</v>
      </c>
      <c r="J433" s="321">
        <f t="shared" si="110"/>
        <v>0</v>
      </c>
      <c r="K433" s="321">
        <f t="shared" si="110"/>
        <v>0</v>
      </c>
      <c r="L433" s="321">
        <f t="shared" si="110"/>
        <v>0</v>
      </c>
    </row>
    <row r="434" spans="1:12" s="241" customFormat="1" ht="38.25">
      <c r="A434" s="223"/>
      <c r="B434" s="116" t="s">
        <v>111</v>
      </c>
      <c r="C434" s="138"/>
      <c r="D434" s="117" t="s">
        <v>18</v>
      </c>
      <c r="E434" s="117" t="s">
        <v>33</v>
      </c>
      <c r="F434" s="139" t="s">
        <v>248</v>
      </c>
      <c r="G434" s="146" t="s">
        <v>59</v>
      </c>
      <c r="H434" s="320">
        <f>SUM(I434:L434)</f>
        <v>65.400000000000006</v>
      </c>
      <c r="I434" s="321">
        <f t="shared" si="110"/>
        <v>65.400000000000006</v>
      </c>
      <c r="J434" s="321">
        <f t="shared" si="110"/>
        <v>0</v>
      </c>
      <c r="K434" s="321">
        <f t="shared" si="110"/>
        <v>0</v>
      </c>
      <c r="L434" s="321">
        <f t="shared" si="110"/>
        <v>0</v>
      </c>
    </row>
    <row r="435" spans="1:12" s="241" customFormat="1" ht="51">
      <c r="A435" s="223"/>
      <c r="B435" s="116" t="s">
        <v>259</v>
      </c>
      <c r="C435" s="138"/>
      <c r="D435" s="117" t="s">
        <v>18</v>
      </c>
      <c r="E435" s="117" t="s">
        <v>33</v>
      </c>
      <c r="F435" s="139" t="s">
        <v>248</v>
      </c>
      <c r="G435" s="146" t="s">
        <v>61</v>
      </c>
      <c r="H435" s="320">
        <f>SUM(I435:L435)</f>
        <v>65.400000000000006</v>
      </c>
      <c r="I435" s="321">
        <f>65.4</f>
        <v>65.400000000000006</v>
      </c>
      <c r="J435" s="341">
        <v>0</v>
      </c>
      <c r="K435" s="341">
        <v>0</v>
      </c>
      <c r="L435" s="341">
        <v>0</v>
      </c>
    </row>
    <row r="436" spans="1:12" s="241" customFormat="1" ht="54.75" customHeight="1">
      <c r="A436" s="223"/>
      <c r="B436" s="217" t="s">
        <v>246</v>
      </c>
      <c r="C436" s="244"/>
      <c r="D436" s="117" t="s">
        <v>18</v>
      </c>
      <c r="E436" s="117" t="s">
        <v>33</v>
      </c>
      <c r="F436" s="139" t="s">
        <v>248</v>
      </c>
      <c r="G436" s="146" t="s">
        <v>49</v>
      </c>
      <c r="H436" s="320">
        <f>I436+J436+K436+L436</f>
        <v>0</v>
      </c>
      <c r="I436" s="321">
        <f>I437+I439</f>
        <v>0</v>
      </c>
      <c r="J436" s="321">
        <f>J437+J439</f>
        <v>0</v>
      </c>
      <c r="K436" s="321">
        <f>K437+K439</f>
        <v>0</v>
      </c>
      <c r="L436" s="321">
        <f>L437+L439</f>
        <v>0</v>
      </c>
    </row>
    <row r="437" spans="1:12" s="241" customFormat="1" ht="22.5" customHeight="1">
      <c r="A437" s="223"/>
      <c r="B437" s="217" t="s">
        <v>51</v>
      </c>
      <c r="C437" s="244"/>
      <c r="D437" s="117" t="s">
        <v>18</v>
      </c>
      <c r="E437" s="117" t="s">
        <v>33</v>
      </c>
      <c r="F437" s="139" t="s">
        <v>248</v>
      </c>
      <c r="G437" s="146" t="s">
        <v>50</v>
      </c>
      <c r="H437" s="320">
        <f>I437+J437+K437+L437</f>
        <v>0</v>
      </c>
      <c r="I437" s="321">
        <f>I438</f>
        <v>0</v>
      </c>
      <c r="J437" s="321">
        <f>J438</f>
        <v>0</v>
      </c>
      <c r="K437" s="321">
        <f>K438</f>
        <v>0</v>
      </c>
      <c r="L437" s="321">
        <f>L438</f>
        <v>0</v>
      </c>
    </row>
    <row r="438" spans="1:12" s="241" customFormat="1" ht="25.5">
      <c r="A438" s="223"/>
      <c r="B438" s="217" t="s">
        <v>54</v>
      </c>
      <c r="C438" s="244"/>
      <c r="D438" s="117" t="s">
        <v>18</v>
      </c>
      <c r="E438" s="117" t="s">
        <v>33</v>
      </c>
      <c r="F438" s="139" t="s">
        <v>248</v>
      </c>
      <c r="G438" s="146" t="s">
        <v>48</v>
      </c>
      <c r="H438" s="320">
        <f>I438+J438+K438+L438</f>
        <v>0</v>
      </c>
      <c r="I438" s="321">
        <v>0</v>
      </c>
      <c r="J438" s="341">
        <v>0</v>
      </c>
      <c r="K438" s="341">
        <v>0</v>
      </c>
      <c r="L438" s="341">
        <v>0</v>
      </c>
    </row>
    <row r="439" spans="1:12" s="222" customFormat="1">
      <c r="A439" s="220"/>
      <c r="B439" s="217" t="s">
        <v>66</v>
      </c>
      <c r="C439" s="244"/>
      <c r="D439" s="117" t="s">
        <v>18</v>
      </c>
      <c r="E439" s="117" t="s">
        <v>33</v>
      </c>
      <c r="F439" s="139" t="s">
        <v>248</v>
      </c>
      <c r="G439" s="146" t="s">
        <v>64</v>
      </c>
      <c r="H439" s="320">
        <f>SUM(I439:L439)</f>
        <v>0</v>
      </c>
      <c r="I439" s="321">
        <f>I440</f>
        <v>0</v>
      </c>
      <c r="J439" s="321">
        <f>J440</f>
        <v>0</v>
      </c>
      <c r="K439" s="321">
        <f>K440</f>
        <v>0</v>
      </c>
      <c r="L439" s="321">
        <f>L440</f>
        <v>0</v>
      </c>
    </row>
    <row r="440" spans="1:12" s="222" customFormat="1" ht="25.5">
      <c r="A440" s="220"/>
      <c r="B440" s="217" t="s">
        <v>84</v>
      </c>
      <c r="C440" s="244"/>
      <c r="D440" s="117" t="s">
        <v>18</v>
      </c>
      <c r="E440" s="117" t="s">
        <v>33</v>
      </c>
      <c r="F440" s="139" t="s">
        <v>248</v>
      </c>
      <c r="G440" s="146" t="s">
        <v>82</v>
      </c>
      <c r="H440" s="320">
        <f>SUM(I440:L440)</f>
        <v>0</v>
      </c>
      <c r="I440" s="321">
        <v>0</v>
      </c>
      <c r="J440" s="321">
        <v>0</v>
      </c>
      <c r="K440" s="321">
        <v>0</v>
      </c>
      <c r="L440" s="321">
        <v>0</v>
      </c>
    </row>
    <row r="441" spans="1:12" s="231" customFormat="1" ht="25.5">
      <c r="A441" s="226"/>
      <c r="B441" s="269" t="s">
        <v>24</v>
      </c>
      <c r="C441" s="270"/>
      <c r="D441" s="271" t="s">
        <v>18</v>
      </c>
      <c r="E441" s="271" t="s">
        <v>38</v>
      </c>
      <c r="F441" s="271"/>
      <c r="G441" s="271"/>
      <c r="H441" s="320">
        <f t="shared" ref="H441:H467" si="111">I441+J441+K441+L441</f>
        <v>3161.5</v>
      </c>
      <c r="I441" s="320">
        <f>I442+I468+I514+I566</f>
        <v>-5991.4</v>
      </c>
      <c r="J441" s="320">
        <f t="shared" ref="J441:L441" si="112">J442+J468+J514+J566</f>
        <v>0</v>
      </c>
      <c r="K441" s="320">
        <f t="shared" si="112"/>
        <v>9152.9</v>
      </c>
      <c r="L441" s="320">
        <f t="shared" si="112"/>
        <v>0</v>
      </c>
    </row>
    <row r="442" spans="1:12" s="281" customFormat="1" ht="89.25">
      <c r="A442" s="280"/>
      <c r="B442" s="217" t="s">
        <v>355</v>
      </c>
      <c r="C442" s="282"/>
      <c r="D442" s="146" t="s">
        <v>18</v>
      </c>
      <c r="E442" s="146" t="s">
        <v>38</v>
      </c>
      <c r="F442" s="146" t="s">
        <v>356</v>
      </c>
      <c r="G442" s="146"/>
      <c r="H442" s="167">
        <f t="shared" si="111"/>
        <v>-1.4</v>
      </c>
      <c r="I442" s="321">
        <f>I443+I459+I464</f>
        <v>0</v>
      </c>
      <c r="J442" s="321">
        <f>J443+J459+J464</f>
        <v>0</v>
      </c>
      <c r="K442" s="321">
        <f>K443+K459+K464</f>
        <v>-1.4</v>
      </c>
      <c r="L442" s="321">
        <f>L443+L459+L464</f>
        <v>0</v>
      </c>
    </row>
    <row r="443" spans="1:12" s="281" customFormat="1" ht="25.5">
      <c r="A443" s="280"/>
      <c r="B443" s="217" t="s">
        <v>357</v>
      </c>
      <c r="C443" s="282"/>
      <c r="D443" s="146" t="s">
        <v>18</v>
      </c>
      <c r="E443" s="146" t="s">
        <v>38</v>
      </c>
      <c r="F443" s="146" t="s">
        <v>358</v>
      </c>
      <c r="G443" s="146"/>
      <c r="H443" s="167">
        <f t="shared" si="111"/>
        <v>-1.4</v>
      </c>
      <c r="I443" s="321">
        <f>I444+I447+I453</f>
        <v>0</v>
      </c>
      <c r="J443" s="321">
        <f>J444+J447+J453</f>
        <v>0</v>
      </c>
      <c r="K443" s="321">
        <f>K444+K447+K453</f>
        <v>-1.4</v>
      </c>
      <c r="L443" s="321">
        <f>L444+L447+L453</f>
        <v>0</v>
      </c>
    </row>
    <row r="444" spans="1:12" s="281" customFormat="1" ht="25.5">
      <c r="A444" s="280"/>
      <c r="B444" s="116" t="s">
        <v>538</v>
      </c>
      <c r="C444" s="282"/>
      <c r="D444" s="146" t="s">
        <v>18</v>
      </c>
      <c r="E444" s="146" t="s">
        <v>38</v>
      </c>
      <c r="F444" s="146" t="s">
        <v>562</v>
      </c>
      <c r="G444" s="146"/>
      <c r="H444" s="167">
        <f t="shared" si="111"/>
        <v>0</v>
      </c>
      <c r="I444" s="321">
        <f>I445</f>
        <v>0</v>
      </c>
      <c r="J444" s="321">
        <f t="shared" ref="J444:L445" si="113">J445</f>
        <v>0</v>
      </c>
      <c r="K444" s="321">
        <f t="shared" si="113"/>
        <v>0</v>
      </c>
      <c r="L444" s="321">
        <f t="shared" si="113"/>
        <v>0</v>
      </c>
    </row>
    <row r="445" spans="1:12" s="150" customFormat="1">
      <c r="A445" s="148"/>
      <c r="B445" s="116" t="s">
        <v>71</v>
      </c>
      <c r="C445" s="149"/>
      <c r="D445" s="146" t="s">
        <v>18</v>
      </c>
      <c r="E445" s="146" t="s">
        <v>38</v>
      </c>
      <c r="F445" s="146" t="s">
        <v>562</v>
      </c>
      <c r="G445" s="117" t="s">
        <v>72</v>
      </c>
      <c r="H445" s="167">
        <f t="shared" si="111"/>
        <v>0</v>
      </c>
      <c r="I445" s="168">
        <f>I446</f>
        <v>0</v>
      </c>
      <c r="J445" s="168">
        <f t="shared" si="113"/>
        <v>0</v>
      </c>
      <c r="K445" s="168">
        <f t="shared" si="113"/>
        <v>0</v>
      </c>
      <c r="L445" s="168">
        <f t="shared" si="113"/>
        <v>0</v>
      </c>
    </row>
    <row r="446" spans="1:12" s="150" customFormat="1" ht="76.5" hidden="1">
      <c r="A446" s="148"/>
      <c r="B446" s="116" t="s">
        <v>333</v>
      </c>
      <c r="C446" s="149"/>
      <c r="D446" s="146" t="s">
        <v>18</v>
      </c>
      <c r="E446" s="146" t="s">
        <v>38</v>
      </c>
      <c r="F446" s="146" t="s">
        <v>562</v>
      </c>
      <c r="G446" s="117" t="s">
        <v>80</v>
      </c>
      <c r="H446" s="167">
        <f t="shared" si="111"/>
        <v>0</v>
      </c>
      <c r="I446" s="168"/>
      <c r="J446" s="168">
        <v>0</v>
      </c>
      <c r="K446" s="168">
        <v>0</v>
      </c>
      <c r="L446" s="168">
        <v>0</v>
      </c>
    </row>
    <row r="447" spans="1:12" s="281" customFormat="1" ht="127.5">
      <c r="A447" s="9"/>
      <c r="B447" s="12" t="s">
        <v>629</v>
      </c>
      <c r="C447" s="82"/>
      <c r="D447" s="15" t="s">
        <v>18</v>
      </c>
      <c r="E447" s="15" t="s">
        <v>38</v>
      </c>
      <c r="F447" s="15" t="s">
        <v>630</v>
      </c>
      <c r="G447" s="15"/>
      <c r="H447" s="166">
        <f t="shared" si="111"/>
        <v>-1.4</v>
      </c>
      <c r="I447" s="160">
        <f>I451</f>
        <v>0</v>
      </c>
      <c r="J447" s="160">
        <f>J451</f>
        <v>0</v>
      </c>
      <c r="K447" s="160">
        <f>K448+K451</f>
        <v>-1.4</v>
      </c>
      <c r="L447" s="160">
        <f>L448+L451</f>
        <v>0</v>
      </c>
    </row>
    <row r="448" spans="1:12" s="281" customFormat="1" ht="38.25">
      <c r="A448" s="223"/>
      <c r="B448" s="116" t="s">
        <v>86</v>
      </c>
      <c r="C448" s="138"/>
      <c r="D448" s="15" t="s">
        <v>18</v>
      </c>
      <c r="E448" s="15" t="s">
        <v>38</v>
      </c>
      <c r="F448" s="15" t="s">
        <v>630</v>
      </c>
      <c r="G448" s="146" t="s">
        <v>57</v>
      </c>
      <c r="H448" s="320">
        <f>SUM(I448:L448)</f>
        <v>-1.4</v>
      </c>
      <c r="I448" s="321">
        <f t="shared" ref="I448:L449" si="114">I449</f>
        <v>0</v>
      </c>
      <c r="J448" s="321">
        <f t="shared" si="114"/>
        <v>0</v>
      </c>
      <c r="K448" s="321">
        <f t="shared" si="114"/>
        <v>-1.4</v>
      </c>
      <c r="L448" s="321">
        <f t="shared" si="114"/>
        <v>0</v>
      </c>
    </row>
    <row r="449" spans="1:12" s="150" customFormat="1" ht="38.25">
      <c r="A449" s="223"/>
      <c r="B449" s="116" t="s">
        <v>111</v>
      </c>
      <c r="C449" s="138"/>
      <c r="D449" s="15" t="s">
        <v>18</v>
      </c>
      <c r="E449" s="15" t="s">
        <v>38</v>
      </c>
      <c r="F449" s="15" t="s">
        <v>630</v>
      </c>
      <c r="G449" s="146" t="s">
        <v>59</v>
      </c>
      <c r="H449" s="320">
        <f>SUM(I449:L449)</f>
        <v>-1.4</v>
      </c>
      <c r="I449" s="321">
        <f t="shared" si="114"/>
        <v>0</v>
      </c>
      <c r="J449" s="321">
        <f t="shared" si="114"/>
        <v>0</v>
      </c>
      <c r="K449" s="321">
        <f t="shared" si="114"/>
        <v>-1.4</v>
      </c>
      <c r="L449" s="321">
        <f t="shared" si="114"/>
        <v>0</v>
      </c>
    </row>
    <row r="450" spans="1:12" s="150" customFormat="1" ht="39.950000000000003" customHeight="1">
      <c r="A450" s="223"/>
      <c r="B450" s="116" t="s">
        <v>259</v>
      </c>
      <c r="C450" s="138"/>
      <c r="D450" s="15" t="s">
        <v>18</v>
      </c>
      <c r="E450" s="15" t="s">
        <v>38</v>
      </c>
      <c r="F450" s="15" t="s">
        <v>630</v>
      </c>
      <c r="G450" s="146" t="s">
        <v>61</v>
      </c>
      <c r="H450" s="320">
        <f>SUM(I450:L450)</f>
        <v>-1.4</v>
      </c>
      <c r="I450" s="321">
        <v>0</v>
      </c>
      <c r="J450" s="341">
        <v>0</v>
      </c>
      <c r="K450" s="341">
        <f>-1.4</f>
        <v>-1.4</v>
      </c>
      <c r="L450" s="341">
        <v>0</v>
      </c>
    </row>
    <row r="451" spans="1:12" s="150" customFormat="1" hidden="1">
      <c r="A451" s="9"/>
      <c r="B451" s="1" t="s">
        <v>71</v>
      </c>
      <c r="C451" s="75"/>
      <c r="D451" s="15" t="s">
        <v>18</v>
      </c>
      <c r="E451" s="15" t="s">
        <v>38</v>
      </c>
      <c r="F451" s="15" t="s">
        <v>630</v>
      </c>
      <c r="G451" s="3" t="s">
        <v>72</v>
      </c>
      <c r="H451" s="166">
        <f t="shared" si="111"/>
        <v>0</v>
      </c>
      <c r="I451" s="308">
        <f>I452</f>
        <v>0</v>
      </c>
      <c r="J451" s="308">
        <f>J452</f>
        <v>0</v>
      </c>
      <c r="K451" s="308">
        <f>K452</f>
        <v>0</v>
      </c>
      <c r="L451" s="308">
        <f>L452</f>
        <v>0</v>
      </c>
    </row>
    <row r="452" spans="1:12" s="281" customFormat="1" ht="76.5" hidden="1">
      <c r="A452" s="9"/>
      <c r="B452" s="1" t="s">
        <v>333</v>
      </c>
      <c r="C452" s="75"/>
      <c r="D452" s="15" t="s">
        <v>18</v>
      </c>
      <c r="E452" s="15" t="s">
        <v>38</v>
      </c>
      <c r="F452" s="15" t="s">
        <v>630</v>
      </c>
      <c r="G452" s="3" t="s">
        <v>80</v>
      </c>
      <c r="H452" s="166">
        <f t="shared" si="111"/>
        <v>0</v>
      </c>
      <c r="I452" s="308">
        <v>0</v>
      </c>
      <c r="J452" s="297">
        <v>0</v>
      </c>
      <c r="K452" s="297"/>
      <c r="L452" s="297">
        <v>0</v>
      </c>
    </row>
    <row r="453" spans="1:12" s="281" customFormat="1" ht="153" hidden="1">
      <c r="A453" s="67"/>
      <c r="B453" s="101" t="s">
        <v>631</v>
      </c>
      <c r="C453" s="78"/>
      <c r="D453" s="15" t="s">
        <v>18</v>
      </c>
      <c r="E453" s="15" t="s">
        <v>38</v>
      </c>
      <c r="F453" s="15" t="s">
        <v>632</v>
      </c>
      <c r="G453" s="15"/>
      <c r="H453" s="159">
        <f>SUM(I453:L453)</f>
        <v>0</v>
      </c>
      <c r="I453" s="160">
        <f>I457+I454</f>
        <v>0</v>
      </c>
      <c r="J453" s="160">
        <f>J457+J454</f>
        <v>0</v>
      </c>
      <c r="K453" s="160">
        <f>K457+K454</f>
        <v>0</v>
      </c>
      <c r="L453" s="160">
        <f>L457+L454</f>
        <v>0</v>
      </c>
    </row>
    <row r="454" spans="1:12" s="150" customFormat="1" ht="38.25" hidden="1">
      <c r="A454" s="67"/>
      <c r="B454" s="13" t="s">
        <v>86</v>
      </c>
      <c r="C454" s="78"/>
      <c r="D454" s="15" t="s">
        <v>18</v>
      </c>
      <c r="E454" s="15" t="s">
        <v>38</v>
      </c>
      <c r="F454" s="15" t="s">
        <v>632</v>
      </c>
      <c r="G454" s="15" t="s">
        <v>57</v>
      </c>
      <c r="H454" s="159">
        <f>SUM(I454:L454)</f>
        <v>0</v>
      </c>
      <c r="I454" s="160">
        <f t="shared" ref="I454:L455" si="115">I455</f>
        <v>0</v>
      </c>
      <c r="J454" s="160">
        <f t="shared" si="115"/>
        <v>0</v>
      </c>
      <c r="K454" s="160">
        <f t="shared" si="115"/>
        <v>0</v>
      </c>
      <c r="L454" s="160">
        <f t="shared" si="115"/>
        <v>0</v>
      </c>
    </row>
    <row r="455" spans="1:12" s="150" customFormat="1" ht="38.25" hidden="1">
      <c r="A455" s="67"/>
      <c r="B455" s="13" t="s">
        <v>111</v>
      </c>
      <c r="C455" s="78"/>
      <c r="D455" s="15" t="s">
        <v>18</v>
      </c>
      <c r="E455" s="15" t="s">
        <v>38</v>
      </c>
      <c r="F455" s="15" t="s">
        <v>632</v>
      </c>
      <c r="G455" s="15" t="s">
        <v>59</v>
      </c>
      <c r="H455" s="159">
        <f>SUM(I455:L455)</f>
        <v>0</v>
      </c>
      <c r="I455" s="160">
        <f t="shared" si="115"/>
        <v>0</v>
      </c>
      <c r="J455" s="160">
        <f t="shared" si="115"/>
        <v>0</v>
      </c>
      <c r="K455" s="160">
        <f t="shared" si="115"/>
        <v>0</v>
      </c>
      <c r="L455" s="160">
        <f t="shared" si="115"/>
        <v>0</v>
      </c>
    </row>
    <row r="456" spans="1:12" s="201" customFormat="1" ht="51" hidden="1">
      <c r="A456" s="67"/>
      <c r="B456" s="13" t="s">
        <v>259</v>
      </c>
      <c r="C456" s="78"/>
      <c r="D456" s="15" t="s">
        <v>18</v>
      </c>
      <c r="E456" s="15" t="s">
        <v>38</v>
      </c>
      <c r="F456" s="15" t="s">
        <v>632</v>
      </c>
      <c r="G456" s="15" t="s">
        <v>61</v>
      </c>
      <c r="H456" s="159">
        <f>SUM(I456:L456)</f>
        <v>0</v>
      </c>
      <c r="I456" s="160"/>
      <c r="J456" s="165">
        <v>0</v>
      </c>
      <c r="K456" s="165">
        <v>0</v>
      </c>
      <c r="L456" s="165">
        <v>0</v>
      </c>
    </row>
    <row r="457" spans="1:12" s="201" customFormat="1" hidden="1">
      <c r="A457" s="67"/>
      <c r="B457" s="13" t="s">
        <v>71</v>
      </c>
      <c r="C457" s="78"/>
      <c r="D457" s="15" t="s">
        <v>18</v>
      </c>
      <c r="E457" s="15" t="s">
        <v>38</v>
      </c>
      <c r="F457" s="15" t="s">
        <v>632</v>
      </c>
      <c r="G457" s="15" t="s">
        <v>72</v>
      </c>
      <c r="H457" s="159">
        <f>I457+J457+K457+L457</f>
        <v>0</v>
      </c>
      <c r="I457" s="160">
        <f>I458</f>
        <v>0</v>
      </c>
      <c r="J457" s="160">
        <f>J458</f>
        <v>0</v>
      </c>
      <c r="K457" s="160">
        <f>K458</f>
        <v>0</v>
      </c>
      <c r="L457" s="160">
        <f>L458</f>
        <v>0</v>
      </c>
    </row>
    <row r="458" spans="1:12" s="150" customFormat="1" ht="76.5" hidden="1">
      <c r="A458" s="67"/>
      <c r="B458" s="13" t="s">
        <v>333</v>
      </c>
      <c r="C458" s="78"/>
      <c r="D458" s="15" t="s">
        <v>18</v>
      </c>
      <c r="E458" s="15" t="s">
        <v>38</v>
      </c>
      <c r="F458" s="15" t="s">
        <v>632</v>
      </c>
      <c r="G458" s="15" t="s">
        <v>80</v>
      </c>
      <c r="H458" s="159">
        <f>I458+J458+K458+L458</f>
        <v>0</v>
      </c>
      <c r="I458" s="160"/>
      <c r="J458" s="165">
        <v>0</v>
      </c>
      <c r="K458" s="165">
        <v>0</v>
      </c>
      <c r="L458" s="165">
        <v>0</v>
      </c>
    </row>
    <row r="459" spans="1:12" s="222" customFormat="1" ht="54.75" hidden="1" customHeight="1">
      <c r="A459" s="280"/>
      <c r="B459" s="217" t="s">
        <v>359</v>
      </c>
      <c r="C459" s="282"/>
      <c r="D459" s="146" t="s">
        <v>18</v>
      </c>
      <c r="E459" s="146" t="s">
        <v>38</v>
      </c>
      <c r="F459" s="146" t="s">
        <v>360</v>
      </c>
      <c r="G459" s="146"/>
      <c r="H459" s="167">
        <f t="shared" si="111"/>
        <v>0</v>
      </c>
      <c r="I459" s="321">
        <f>I460</f>
        <v>0</v>
      </c>
      <c r="J459" s="321">
        <f t="shared" ref="J459:L462" si="116">J460</f>
        <v>0</v>
      </c>
      <c r="K459" s="321">
        <f t="shared" si="116"/>
        <v>0</v>
      </c>
      <c r="L459" s="321">
        <f t="shared" si="116"/>
        <v>0</v>
      </c>
    </row>
    <row r="460" spans="1:12" s="222" customFormat="1" ht="25.5" hidden="1">
      <c r="A460" s="280"/>
      <c r="B460" s="116" t="s">
        <v>538</v>
      </c>
      <c r="C460" s="282"/>
      <c r="D460" s="146" t="s">
        <v>18</v>
      </c>
      <c r="E460" s="146" t="s">
        <v>38</v>
      </c>
      <c r="F460" s="146" t="s">
        <v>563</v>
      </c>
      <c r="G460" s="146"/>
      <c r="H460" s="167">
        <f t="shared" si="111"/>
        <v>0</v>
      </c>
      <c r="I460" s="321">
        <f>I461</f>
        <v>0</v>
      </c>
      <c r="J460" s="321">
        <f t="shared" si="116"/>
        <v>0</v>
      </c>
      <c r="K460" s="321">
        <f t="shared" si="116"/>
        <v>0</v>
      </c>
      <c r="L460" s="321">
        <f t="shared" si="116"/>
        <v>0</v>
      </c>
    </row>
    <row r="461" spans="1:12" s="222" customFormat="1" ht="38.25" hidden="1">
      <c r="A461" s="148"/>
      <c r="B461" s="116" t="s">
        <v>86</v>
      </c>
      <c r="C461" s="149"/>
      <c r="D461" s="146" t="s">
        <v>18</v>
      </c>
      <c r="E461" s="146" t="s">
        <v>38</v>
      </c>
      <c r="F461" s="146" t="s">
        <v>563</v>
      </c>
      <c r="G461" s="117" t="s">
        <v>57</v>
      </c>
      <c r="H461" s="167">
        <f t="shared" si="111"/>
        <v>0</v>
      </c>
      <c r="I461" s="168">
        <f>I462</f>
        <v>0</v>
      </c>
      <c r="J461" s="168">
        <f t="shared" si="116"/>
        <v>0</v>
      </c>
      <c r="K461" s="168">
        <f t="shared" si="116"/>
        <v>0</v>
      </c>
      <c r="L461" s="168">
        <f t="shared" si="116"/>
        <v>0</v>
      </c>
    </row>
    <row r="462" spans="1:12" s="222" customFormat="1" ht="38.25" hidden="1">
      <c r="A462" s="148"/>
      <c r="B462" s="116" t="s">
        <v>111</v>
      </c>
      <c r="C462" s="149"/>
      <c r="D462" s="146" t="s">
        <v>18</v>
      </c>
      <c r="E462" s="146" t="s">
        <v>38</v>
      </c>
      <c r="F462" s="146" t="s">
        <v>563</v>
      </c>
      <c r="G462" s="117" t="s">
        <v>59</v>
      </c>
      <c r="H462" s="167">
        <f t="shared" si="111"/>
        <v>0</v>
      </c>
      <c r="I462" s="168">
        <f>I463</f>
        <v>0</v>
      </c>
      <c r="J462" s="168">
        <f t="shared" si="116"/>
        <v>0</v>
      </c>
      <c r="K462" s="168">
        <f t="shared" si="116"/>
        <v>0</v>
      </c>
      <c r="L462" s="168">
        <f t="shared" si="116"/>
        <v>0</v>
      </c>
    </row>
    <row r="463" spans="1:12" s="150" customFormat="1" ht="51" hidden="1">
      <c r="A463" s="148"/>
      <c r="B463" s="116" t="s">
        <v>259</v>
      </c>
      <c r="C463" s="149"/>
      <c r="D463" s="146" t="s">
        <v>18</v>
      </c>
      <c r="E463" s="146" t="s">
        <v>38</v>
      </c>
      <c r="F463" s="146" t="s">
        <v>563</v>
      </c>
      <c r="G463" s="117" t="s">
        <v>61</v>
      </c>
      <c r="H463" s="167">
        <f t="shared" si="111"/>
        <v>0</v>
      </c>
      <c r="I463" s="168">
        <v>0</v>
      </c>
      <c r="J463" s="168">
        <v>0</v>
      </c>
      <c r="K463" s="168">
        <v>0</v>
      </c>
      <c r="L463" s="168">
        <v>0</v>
      </c>
    </row>
    <row r="464" spans="1:12" s="222" customFormat="1" ht="54.75" hidden="1" customHeight="1">
      <c r="A464" s="280"/>
      <c r="B464" s="217" t="s">
        <v>361</v>
      </c>
      <c r="C464" s="282"/>
      <c r="D464" s="146" t="s">
        <v>18</v>
      </c>
      <c r="E464" s="146" t="s">
        <v>38</v>
      </c>
      <c r="F464" s="146" t="s">
        <v>362</v>
      </c>
      <c r="G464" s="146"/>
      <c r="H464" s="167">
        <f t="shared" si="111"/>
        <v>0</v>
      </c>
      <c r="I464" s="321">
        <f>I465</f>
        <v>0</v>
      </c>
      <c r="J464" s="321">
        <f t="shared" ref="J464:L466" si="117">J465</f>
        <v>0</v>
      </c>
      <c r="K464" s="321">
        <f t="shared" si="117"/>
        <v>0</v>
      </c>
      <c r="L464" s="321">
        <f t="shared" si="117"/>
        <v>0</v>
      </c>
    </row>
    <row r="465" spans="1:20" s="222" customFormat="1" ht="25.5" hidden="1">
      <c r="A465" s="280"/>
      <c r="B465" s="116" t="s">
        <v>538</v>
      </c>
      <c r="C465" s="282"/>
      <c r="D465" s="146" t="s">
        <v>18</v>
      </c>
      <c r="E465" s="146" t="s">
        <v>38</v>
      </c>
      <c r="F465" s="146" t="s">
        <v>564</v>
      </c>
      <c r="G465" s="146"/>
      <c r="H465" s="167">
        <f t="shared" si="111"/>
        <v>0</v>
      </c>
      <c r="I465" s="321">
        <f>I466</f>
        <v>0</v>
      </c>
      <c r="J465" s="321">
        <f t="shared" si="117"/>
        <v>0</v>
      </c>
      <c r="K465" s="321">
        <f t="shared" si="117"/>
        <v>0</v>
      </c>
      <c r="L465" s="321">
        <f t="shared" si="117"/>
        <v>0</v>
      </c>
    </row>
    <row r="466" spans="1:20" s="222" customFormat="1" hidden="1">
      <c r="A466" s="148"/>
      <c r="B466" s="116" t="s">
        <v>71</v>
      </c>
      <c r="C466" s="149"/>
      <c r="D466" s="146" t="s">
        <v>18</v>
      </c>
      <c r="E466" s="146" t="s">
        <v>38</v>
      </c>
      <c r="F466" s="146" t="s">
        <v>564</v>
      </c>
      <c r="G466" s="117" t="s">
        <v>72</v>
      </c>
      <c r="H466" s="167">
        <f t="shared" si="111"/>
        <v>0</v>
      </c>
      <c r="I466" s="168">
        <f>I467</f>
        <v>0</v>
      </c>
      <c r="J466" s="168">
        <f t="shared" si="117"/>
        <v>0</v>
      </c>
      <c r="K466" s="168">
        <f t="shared" si="117"/>
        <v>0</v>
      </c>
      <c r="L466" s="168">
        <f t="shared" si="117"/>
        <v>0</v>
      </c>
    </row>
    <row r="467" spans="1:20" s="201" customFormat="1" ht="76.5" hidden="1">
      <c r="A467" s="148"/>
      <c r="B467" s="116" t="s">
        <v>333</v>
      </c>
      <c r="C467" s="149"/>
      <c r="D467" s="146" t="s">
        <v>18</v>
      </c>
      <c r="E467" s="146" t="s">
        <v>38</v>
      </c>
      <c r="F467" s="146" t="s">
        <v>564</v>
      </c>
      <c r="G467" s="117" t="s">
        <v>80</v>
      </c>
      <c r="H467" s="167">
        <f t="shared" si="111"/>
        <v>0</v>
      </c>
      <c r="I467" s="168"/>
      <c r="J467" s="168">
        <v>0</v>
      </c>
      <c r="K467" s="168">
        <v>0</v>
      </c>
      <c r="L467" s="168">
        <v>0</v>
      </c>
    </row>
    <row r="468" spans="1:20" s="150" customFormat="1" ht="51">
      <c r="A468" s="199"/>
      <c r="B468" s="116" t="s">
        <v>98</v>
      </c>
      <c r="C468" s="200"/>
      <c r="D468" s="117" t="s">
        <v>18</v>
      </c>
      <c r="E468" s="117" t="s">
        <v>38</v>
      </c>
      <c r="F468" s="139" t="s">
        <v>249</v>
      </c>
      <c r="G468" s="140"/>
      <c r="H468" s="167">
        <f>SUM(I468:L468)</f>
        <v>3125.7999999999993</v>
      </c>
      <c r="I468" s="168">
        <f>I469+I497</f>
        <v>-6028.5</v>
      </c>
      <c r="J468" s="168">
        <f>J469+J497</f>
        <v>0</v>
      </c>
      <c r="K468" s="168">
        <f>K469+K497</f>
        <v>9154.2999999999993</v>
      </c>
      <c r="L468" s="168">
        <f>L469+L497</f>
        <v>0</v>
      </c>
    </row>
    <row r="469" spans="1:20" s="150" customFormat="1" ht="39.75" customHeight="1">
      <c r="A469" s="199"/>
      <c r="B469" s="116" t="s">
        <v>250</v>
      </c>
      <c r="C469" s="116"/>
      <c r="D469" s="117" t="s">
        <v>18</v>
      </c>
      <c r="E469" s="117" t="s">
        <v>38</v>
      </c>
      <c r="F469" s="139" t="s">
        <v>251</v>
      </c>
      <c r="G469" s="140"/>
      <c r="H469" s="167">
        <f>SUM(I469:L469)</f>
        <v>0</v>
      </c>
      <c r="I469" s="168">
        <f>I487+I470+I483+I475+I479</f>
        <v>0</v>
      </c>
      <c r="J469" s="168">
        <f>J487+J470+J483+J475+J479</f>
        <v>0</v>
      </c>
      <c r="K469" s="168">
        <f>K487+K470+K483+K475+K479</f>
        <v>0</v>
      </c>
      <c r="L469" s="168">
        <f>L487+L470+L483+L475+L479</f>
        <v>0</v>
      </c>
    </row>
    <row r="470" spans="1:20" s="150" customFormat="1" ht="38.25" hidden="1">
      <c r="A470" s="148"/>
      <c r="B470" s="116" t="s">
        <v>200</v>
      </c>
      <c r="C470" s="149"/>
      <c r="D470" s="117" t="s">
        <v>18</v>
      </c>
      <c r="E470" s="117" t="s">
        <v>38</v>
      </c>
      <c r="F470" s="139" t="s">
        <v>363</v>
      </c>
      <c r="G470" s="117"/>
      <c r="H470" s="320">
        <f>I470+J470+K470+L470</f>
        <v>0</v>
      </c>
      <c r="I470" s="168">
        <f t="shared" ref="I470:L471" si="118">I471</f>
        <v>0</v>
      </c>
      <c r="J470" s="168">
        <f t="shared" si="118"/>
        <v>0</v>
      </c>
      <c r="K470" s="168">
        <f t="shared" si="118"/>
        <v>0</v>
      </c>
      <c r="L470" s="168">
        <f t="shared" si="118"/>
        <v>0</v>
      </c>
    </row>
    <row r="471" spans="1:20" s="150" customFormat="1" ht="51" hidden="1">
      <c r="A471" s="220"/>
      <c r="B471" s="217" t="s">
        <v>88</v>
      </c>
      <c r="C471" s="244"/>
      <c r="D471" s="117" t="s">
        <v>18</v>
      </c>
      <c r="E471" s="117" t="s">
        <v>38</v>
      </c>
      <c r="F471" s="139" t="s">
        <v>363</v>
      </c>
      <c r="G471" s="146" t="s">
        <v>49</v>
      </c>
      <c r="H471" s="320">
        <f>I471+J471+K471+L471</f>
        <v>0</v>
      </c>
      <c r="I471" s="321">
        <f t="shared" si="118"/>
        <v>0</v>
      </c>
      <c r="J471" s="321">
        <f t="shared" si="118"/>
        <v>0</v>
      </c>
      <c r="K471" s="321">
        <f t="shared" si="118"/>
        <v>0</v>
      </c>
      <c r="L471" s="321">
        <f t="shared" si="118"/>
        <v>0</v>
      </c>
    </row>
    <row r="472" spans="1:20" s="150" customFormat="1" hidden="1">
      <c r="A472" s="220"/>
      <c r="B472" s="217" t="s">
        <v>66</v>
      </c>
      <c r="C472" s="244"/>
      <c r="D472" s="117" t="s">
        <v>18</v>
      </c>
      <c r="E472" s="117" t="s">
        <v>38</v>
      </c>
      <c r="F472" s="139" t="s">
        <v>363</v>
      </c>
      <c r="G472" s="146" t="s">
        <v>64</v>
      </c>
      <c r="H472" s="320">
        <f>SUM(I472:L472)</f>
        <v>0</v>
      </c>
      <c r="I472" s="321">
        <f>I473+I474</f>
        <v>0</v>
      </c>
      <c r="J472" s="321">
        <f>J473+J474</f>
        <v>0</v>
      </c>
      <c r="K472" s="321">
        <f>K473+K474</f>
        <v>0</v>
      </c>
      <c r="L472" s="321">
        <f>L473+L474</f>
        <v>0</v>
      </c>
    </row>
    <row r="473" spans="1:20" s="150" customFormat="1" ht="76.5" hidden="1">
      <c r="A473" s="220"/>
      <c r="B473" s="217" t="s">
        <v>83</v>
      </c>
      <c r="C473" s="244"/>
      <c r="D473" s="117" t="s">
        <v>18</v>
      </c>
      <c r="E473" s="117" t="s">
        <v>38</v>
      </c>
      <c r="F473" s="139" t="s">
        <v>363</v>
      </c>
      <c r="G473" s="146" t="s">
        <v>65</v>
      </c>
      <c r="H473" s="320">
        <f>SUM(I473:L473)</f>
        <v>0</v>
      </c>
      <c r="I473" s="321"/>
      <c r="J473" s="341">
        <v>0</v>
      </c>
      <c r="K473" s="341">
        <v>0</v>
      </c>
      <c r="L473" s="341">
        <v>0</v>
      </c>
    </row>
    <row r="474" spans="1:20" s="150" customFormat="1" ht="25.5" hidden="1">
      <c r="A474" s="220"/>
      <c r="B474" s="217" t="s">
        <v>84</v>
      </c>
      <c r="C474" s="244"/>
      <c r="D474" s="117" t="s">
        <v>18</v>
      </c>
      <c r="E474" s="117" t="s">
        <v>38</v>
      </c>
      <c r="F474" s="139" t="s">
        <v>363</v>
      </c>
      <c r="G474" s="146" t="s">
        <v>82</v>
      </c>
      <c r="H474" s="320">
        <f>SUM(I474:L474)</f>
        <v>0</v>
      </c>
      <c r="I474" s="321"/>
      <c r="J474" s="341">
        <v>0</v>
      </c>
      <c r="K474" s="341">
        <v>0</v>
      </c>
      <c r="L474" s="341">
        <v>0</v>
      </c>
    </row>
    <row r="475" spans="1:20" s="25" customFormat="1" ht="153" hidden="1">
      <c r="A475" s="9"/>
      <c r="B475" s="29" t="s">
        <v>642</v>
      </c>
      <c r="C475" s="75"/>
      <c r="D475" s="3" t="s">
        <v>18</v>
      </c>
      <c r="E475" s="3" t="s">
        <v>38</v>
      </c>
      <c r="F475" s="7" t="s">
        <v>643</v>
      </c>
      <c r="G475" s="3"/>
      <c r="H475" s="159">
        <f>I475+J475+K475+L475</f>
        <v>0</v>
      </c>
      <c r="I475" s="308">
        <f>I476</f>
        <v>0</v>
      </c>
      <c r="J475" s="308">
        <f t="shared" ref="J475:L481" si="119">J476</f>
        <v>0</v>
      </c>
      <c r="K475" s="308">
        <f t="shared" si="119"/>
        <v>0</v>
      </c>
      <c r="L475" s="308">
        <f t="shared" si="119"/>
        <v>0</v>
      </c>
      <c r="M475" s="309"/>
      <c r="N475" s="309"/>
      <c r="O475" s="309"/>
      <c r="P475" s="309"/>
      <c r="Q475" s="309"/>
      <c r="R475" s="309"/>
      <c r="S475" s="309"/>
      <c r="T475" s="309"/>
    </row>
    <row r="476" spans="1:20" s="29" customFormat="1" ht="51" hidden="1">
      <c r="A476" s="67"/>
      <c r="B476" s="13" t="s">
        <v>88</v>
      </c>
      <c r="C476" s="14"/>
      <c r="D476" s="3" t="s">
        <v>18</v>
      </c>
      <c r="E476" s="3" t="s">
        <v>38</v>
      </c>
      <c r="F476" s="7" t="s">
        <v>643</v>
      </c>
      <c r="G476" s="15" t="s">
        <v>49</v>
      </c>
      <c r="H476" s="159">
        <f>I476+J476+K476+L476</f>
        <v>0</v>
      </c>
      <c r="I476" s="160">
        <f>I477</f>
        <v>0</v>
      </c>
      <c r="J476" s="160">
        <f t="shared" si="119"/>
        <v>0</v>
      </c>
      <c r="K476" s="160">
        <f t="shared" si="119"/>
        <v>0</v>
      </c>
      <c r="L476" s="160">
        <f t="shared" si="119"/>
        <v>0</v>
      </c>
      <c r="M476" s="310"/>
      <c r="N476" s="310"/>
      <c r="O476" s="310"/>
      <c r="P476" s="310"/>
      <c r="Q476" s="310"/>
      <c r="R476" s="310"/>
      <c r="S476" s="310"/>
      <c r="T476" s="310"/>
    </row>
    <row r="477" spans="1:20" s="29" customFormat="1" hidden="1">
      <c r="A477" s="67"/>
      <c r="B477" s="13" t="s">
        <v>66</v>
      </c>
      <c r="C477" s="14"/>
      <c r="D477" s="3" t="s">
        <v>18</v>
      </c>
      <c r="E477" s="3" t="s">
        <v>38</v>
      </c>
      <c r="F477" s="7" t="s">
        <v>643</v>
      </c>
      <c r="G477" s="15" t="s">
        <v>64</v>
      </c>
      <c r="H477" s="159">
        <f>SUM(I477:L477)</f>
        <v>0</v>
      </c>
      <c r="I477" s="160">
        <f>I478</f>
        <v>0</v>
      </c>
      <c r="J477" s="160">
        <f t="shared" si="119"/>
        <v>0</v>
      </c>
      <c r="K477" s="160">
        <f t="shared" si="119"/>
        <v>0</v>
      </c>
      <c r="L477" s="160">
        <f t="shared" si="119"/>
        <v>0</v>
      </c>
      <c r="M477" s="310"/>
      <c r="N477" s="310"/>
      <c r="O477" s="310"/>
      <c r="P477" s="310"/>
      <c r="Q477" s="310"/>
      <c r="R477" s="310"/>
      <c r="S477" s="310"/>
      <c r="T477" s="310"/>
    </row>
    <row r="478" spans="1:20" s="29" customFormat="1" ht="25.5" hidden="1">
      <c r="A478" s="67"/>
      <c r="B478" s="13" t="s">
        <v>84</v>
      </c>
      <c r="C478" s="14"/>
      <c r="D478" s="3" t="s">
        <v>18</v>
      </c>
      <c r="E478" s="3" t="s">
        <v>38</v>
      </c>
      <c r="F478" s="7" t="s">
        <v>643</v>
      </c>
      <c r="G478" s="15" t="s">
        <v>82</v>
      </c>
      <c r="H478" s="159">
        <f>SUM(I478:L478)</f>
        <v>0</v>
      </c>
      <c r="I478" s="160">
        <v>0</v>
      </c>
      <c r="J478" s="160">
        <v>0</v>
      </c>
      <c r="K478" s="160">
        <f>4886.6-4886.6</f>
        <v>0</v>
      </c>
      <c r="L478" s="160">
        <v>0</v>
      </c>
      <c r="M478" s="310"/>
      <c r="N478" s="310"/>
      <c r="O478" s="310"/>
      <c r="P478" s="310"/>
      <c r="Q478" s="310"/>
      <c r="R478" s="310"/>
      <c r="S478" s="310"/>
      <c r="T478" s="310"/>
    </row>
    <row r="479" spans="1:20" s="25" customFormat="1" ht="154.5" hidden="1" customHeight="1">
      <c r="A479" s="9"/>
      <c r="B479" s="29" t="s">
        <v>644</v>
      </c>
      <c r="C479" s="75"/>
      <c r="D479" s="3" t="s">
        <v>18</v>
      </c>
      <c r="E479" s="3" t="s">
        <v>38</v>
      </c>
      <c r="F479" s="7" t="s">
        <v>645</v>
      </c>
      <c r="G479" s="3"/>
      <c r="H479" s="159">
        <f>I479+J479+K479+L479</f>
        <v>0</v>
      </c>
      <c r="I479" s="308">
        <f>I480</f>
        <v>0</v>
      </c>
      <c r="J479" s="308">
        <f t="shared" si="119"/>
        <v>0</v>
      </c>
      <c r="K479" s="308">
        <f t="shared" si="119"/>
        <v>0</v>
      </c>
      <c r="L479" s="308">
        <f t="shared" si="119"/>
        <v>0</v>
      </c>
      <c r="M479" s="309"/>
      <c r="N479" s="309"/>
      <c r="O479" s="309"/>
      <c r="P479" s="309"/>
      <c r="Q479" s="309"/>
      <c r="R479" s="309"/>
      <c r="S479" s="309"/>
      <c r="T479" s="309"/>
    </row>
    <row r="480" spans="1:20" s="29" customFormat="1" ht="41.25" hidden="1" customHeight="1">
      <c r="A480" s="67"/>
      <c r="B480" s="13" t="s">
        <v>88</v>
      </c>
      <c r="C480" s="14"/>
      <c r="D480" s="3" t="s">
        <v>18</v>
      </c>
      <c r="E480" s="3" t="s">
        <v>38</v>
      </c>
      <c r="F480" s="7" t="s">
        <v>645</v>
      </c>
      <c r="G480" s="15" t="s">
        <v>49</v>
      </c>
      <c r="H480" s="159">
        <f>I480+J480+K480+L480</f>
        <v>0</v>
      </c>
      <c r="I480" s="160">
        <f>I481</f>
        <v>0</v>
      </c>
      <c r="J480" s="160">
        <f t="shared" si="119"/>
        <v>0</v>
      </c>
      <c r="K480" s="160">
        <f t="shared" si="119"/>
        <v>0</v>
      </c>
      <c r="L480" s="160">
        <f t="shared" si="119"/>
        <v>0</v>
      </c>
      <c r="M480" s="310"/>
      <c r="N480" s="310"/>
      <c r="O480" s="310"/>
      <c r="P480" s="310"/>
      <c r="Q480" s="310"/>
      <c r="R480" s="310"/>
      <c r="S480" s="310"/>
      <c r="T480" s="310"/>
    </row>
    <row r="481" spans="1:20" s="29" customFormat="1" hidden="1">
      <c r="A481" s="67"/>
      <c r="B481" s="13" t="s">
        <v>66</v>
      </c>
      <c r="C481" s="14"/>
      <c r="D481" s="3" t="s">
        <v>18</v>
      </c>
      <c r="E481" s="3" t="s">
        <v>38</v>
      </c>
      <c r="F481" s="7" t="s">
        <v>645</v>
      </c>
      <c r="G481" s="15" t="s">
        <v>64</v>
      </c>
      <c r="H481" s="159">
        <f>SUM(I481:L481)</f>
        <v>0</v>
      </c>
      <c r="I481" s="160">
        <f>I482</f>
        <v>0</v>
      </c>
      <c r="J481" s="160">
        <f t="shared" si="119"/>
        <v>0</v>
      </c>
      <c r="K481" s="160">
        <f t="shared" si="119"/>
        <v>0</v>
      </c>
      <c r="L481" s="160">
        <f t="shared" si="119"/>
        <v>0</v>
      </c>
      <c r="M481" s="310"/>
      <c r="N481" s="310"/>
      <c r="O481" s="310"/>
      <c r="P481" s="310"/>
      <c r="Q481" s="310"/>
      <c r="R481" s="310"/>
      <c r="S481" s="310"/>
      <c r="T481" s="310"/>
    </row>
    <row r="482" spans="1:20" s="29" customFormat="1" ht="25.5" hidden="1">
      <c r="A482" s="67"/>
      <c r="B482" s="13" t="s">
        <v>84</v>
      </c>
      <c r="C482" s="14"/>
      <c r="D482" s="3" t="s">
        <v>18</v>
      </c>
      <c r="E482" s="3" t="s">
        <v>38</v>
      </c>
      <c r="F482" s="7" t="s">
        <v>645</v>
      </c>
      <c r="G482" s="15" t="s">
        <v>82</v>
      </c>
      <c r="H482" s="159">
        <f>SUM(I482:L482)</f>
        <v>0</v>
      </c>
      <c r="I482" s="160">
        <f>543-543</f>
        <v>0</v>
      </c>
      <c r="J482" s="160">
        <v>0</v>
      </c>
      <c r="K482" s="160">
        <v>0</v>
      </c>
      <c r="L482" s="160">
        <v>0</v>
      </c>
      <c r="M482" s="310"/>
      <c r="N482" s="310"/>
      <c r="O482" s="310"/>
      <c r="P482" s="310"/>
      <c r="Q482" s="310"/>
      <c r="R482" s="310"/>
      <c r="S482" s="310"/>
      <c r="T482" s="310"/>
    </row>
    <row r="483" spans="1:20" s="150" customFormat="1" ht="165.75" hidden="1">
      <c r="A483" s="148"/>
      <c r="B483" s="217" t="s">
        <v>586</v>
      </c>
      <c r="C483" s="149"/>
      <c r="D483" s="117" t="s">
        <v>18</v>
      </c>
      <c r="E483" s="117" t="s">
        <v>38</v>
      </c>
      <c r="F483" s="139" t="s">
        <v>585</v>
      </c>
      <c r="G483" s="117"/>
      <c r="H483" s="320">
        <f>I483+J483+K483+L483</f>
        <v>0</v>
      </c>
      <c r="I483" s="168">
        <f t="shared" ref="I483:L485" si="120">I484</f>
        <v>0</v>
      </c>
      <c r="J483" s="168">
        <f t="shared" si="120"/>
        <v>0</v>
      </c>
      <c r="K483" s="168">
        <f t="shared" si="120"/>
        <v>0</v>
      </c>
      <c r="L483" s="168">
        <f t="shared" si="120"/>
        <v>0</v>
      </c>
    </row>
    <row r="484" spans="1:20" s="150" customFormat="1" ht="51" hidden="1">
      <c r="A484" s="220"/>
      <c r="B484" s="217" t="s">
        <v>88</v>
      </c>
      <c r="C484" s="244"/>
      <c r="D484" s="117" t="s">
        <v>18</v>
      </c>
      <c r="E484" s="117" t="s">
        <v>38</v>
      </c>
      <c r="F484" s="139" t="s">
        <v>585</v>
      </c>
      <c r="G484" s="146" t="s">
        <v>49</v>
      </c>
      <c r="H484" s="320">
        <f>I484+J484+K484+L484</f>
        <v>0</v>
      </c>
      <c r="I484" s="321">
        <f t="shared" si="120"/>
        <v>0</v>
      </c>
      <c r="J484" s="321">
        <f t="shared" si="120"/>
        <v>0</v>
      </c>
      <c r="K484" s="321">
        <f t="shared" si="120"/>
        <v>0</v>
      </c>
      <c r="L484" s="321">
        <f t="shared" si="120"/>
        <v>0</v>
      </c>
    </row>
    <row r="485" spans="1:20" s="150" customFormat="1" hidden="1">
      <c r="A485" s="220"/>
      <c r="B485" s="217" t="s">
        <v>66</v>
      </c>
      <c r="C485" s="244"/>
      <c r="D485" s="117" t="s">
        <v>18</v>
      </c>
      <c r="E485" s="117" t="s">
        <v>38</v>
      </c>
      <c r="F485" s="139" t="s">
        <v>585</v>
      </c>
      <c r="G485" s="146" t="s">
        <v>64</v>
      </c>
      <c r="H485" s="320">
        <f>SUM(I485:L485)</f>
        <v>0</v>
      </c>
      <c r="I485" s="321">
        <f t="shared" si="120"/>
        <v>0</v>
      </c>
      <c r="J485" s="321">
        <f t="shared" si="120"/>
        <v>0</v>
      </c>
      <c r="K485" s="321">
        <f t="shared" si="120"/>
        <v>0</v>
      </c>
      <c r="L485" s="321">
        <f t="shared" si="120"/>
        <v>0</v>
      </c>
    </row>
    <row r="486" spans="1:20" s="150" customFormat="1" ht="76.5" hidden="1">
      <c r="A486" s="220"/>
      <c r="B486" s="217" t="s">
        <v>83</v>
      </c>
      <c r="C486" s="244"/>
      <c r="D486" s="117" t="s">
        <v>18</v>
      </c>
      <c r="E486" s="117" t="s">
        <v>38</v>
      </c>
      <c r="F486" s="139" t="s">
        <v>585</v>
      </c>
      <c r="G486" s="146" t="s">
        <v>65</v>
      </c>
      <c r="H486" s="320">
        <f>SUM(I486:L486)</f>
        <v>0</v>
      </c>
      <c r="I486" s="321">
        <v>0</v>
      </c>
      <c r="J486" s="341">
        <v>0</v>
      </c>
      <c r="K486" s="341"/>
      <c r="L486" s="341">
        <v>0</v>
      </c>
    </row>
    <row r="487" spans="1:20" s="150" customFormat="1" ht="127.5">
      <c r="A487" s="199"/>
      <c r="B487" s="116" t="s">
        <v>477</v>
      </c>
      <c r="C487" s="116"/>
      <c r="D487" s="117" t="s">
        <v>18</v>
      </c>
      <c r="E487" s="117" t="s">
        <v>38</v>
      </c>
      <c r="F487" s="139" t="s">
        <v>364</v>
      </c>
      <c r="G487" s="140"/>
      <c r="H487" s="167">
        <f>SUM(I487:L487)</f>
        <v>0</v>
      </c>
      <c r="I487" s="168">
        <f>I488+I493</f>
        <v>0</v>
      </c>
      <c r="J487" s="168">
        <f>J488+J493</f>
        <v>0</v>
      </c>
      <c r="K487" s="168">
        <f>K488+K493</f>
        <v>0</v>
      </c>
      <c r="L487" s="168">
        <f>L488+L493</f>
        <v>0</v>
      </c>
    </row>
    <row r="488" spans="1:20" s="150" customFormat="1" ht="89.25">
      <c r="A488" s="148"/>
      <c r="B488" s="116" t="s">
        <v>55</v>
      </c>
      <c r="C488" s="149"/>
      <c r="D488" s="117" t="s">
        <v>18</v>
      </c>
      <c r="E488" s="117" t="s">
        <v>38</v>
      </c>
      <c r="F488" s="139" t="s">
        <v>364</v>
      </c>
      <c r="G488" s="117" t="s">
        <v>56</v>
      </c>
      <c r="H488" s="167">
        <f t="shared" ref="H488:H496" si="121">I488+J488+K488+L488</f>
        <v>-282.40000000000003</v>
      </c>
      <c r="I488" s="168">
        <f>I489</f>
        <v>0</v>
      </c>
      <c r="J488" s="168">
        <f>J489</f>
        <v>-282.40000000000003</v>
      </c>
      <c r="K488" s="168">
        <f>K489</f>
        <v>0</v>
      </c>
      <c r="L488" s="168">
        <f>L489</f>
        <v>0</v>
      </c>
    </row>
    <row r="489" spans="1:20" s="150" customFormat="1" ht="38.25">
      <c r="A489" s="148"/>
      <c r="B489" s="116" t="s">
        <v>104</v>
      </c>
      <c r="C489" s="149"/>
      <c r="D489" s="117" t="s">
        <v>18</v>
      </c>
      <c r="E489" s="117" t="s">
        <v>38</v>
      </c>
      <c r="F489" s="139" t="s">
        <v>364</v>
      </c>
      <c r="G489" s="117" t="s">
        <v>105</v>
      </c>
      <c r="H489" s="167">
        <f t="shared" si="121"/>
        <v>-282.40000000000003</v>
      </c>
      <c r="I489" s="168">
        <f>I490+I491+I492</f>
        <v>0</v>
      </c>
      <c r="J489" s="168">
        <f>J490+J491+J492</f>
        <v>-282.40000000000003</v>
      </c>
      <c r="K489" s="168">
        <f>K490+K491+K492</f>
        <v>0</v>
      </c>
      <c r="L489" s="168">
        <f>L490+L491+L492</f>
        <v>0</v>
      </c>
    </row>
    <row r="490" spans="1:20" s="150" customFormat="1" ht="25.5">
      <c r="A490" s="148"/>
      <c r="B490" s="116" t="s">
        <v>213</v>
      </c>
      <c r="C490" s="149"/>
      <c r="D490" s="117" t="s">
        <v>18</v>
      </c>
      <c r="E490" s="117" t="s">
        <v>38</v>
      </c>
      <c r="F490" s="139" t="s">
        <v>364</v>
      </c>
      <c r="G490" s="117" t="s">
        <v>107</v>
      </c>
      <c r="H490" s="167">
        <f t="shared" si="121"/>
        <v>-111.6</v>
      </c>
      <c r="I490" s="168">
        <v>0</v>
      </c>
      <c r="J490" s="168">
        <f>-111.6</f>
        <v>-111.6</v>
      </c>
      <c r="K490" s="168">
        <v>0</v>
      </c>
      <c r="L490" s="168">
        <v>0</v>
      </c>
    </row>
    <row r="491" spans="1:20" s="150" customFormat="1" ht="51">
      <c r="A491" s="148"/>
      <c r="B491" s="116" t="s">
        <v>108</v>
      </c>
      <c r="C491" s="149"/>
      <c r="D491" s="117" t="s">
        <v>18</v>
      </c>
      <c r="E491" s="117" t="s">
        <v>38</v>
      </c>
      <c r="F491" s="139" t="s">
        <v>364</v>
      </c>
      <c r="G491" s="117" t="s">
        <v>109</v>
      </c>
      <c r="H491" s="167">
        <f t="shared" si="121"/>
        <v>-161.5</v>
      </c>
      <c r="I491" s="168">
        <v>0</v>
      </c>
      <c r="J491" s="168">
        <f>-134-27.5</f>
        <v>-161.5</v>
      </c>
      <c r="K491" s="168">
        <v>0</v>
      </c>
      <c r="L491" s="168">
        <v>0</v>
      </c>
    </row>
    <row r="492" spans="1:20" s="150" customFormat="1" ht="89.25">
      <c r="A492" s="148"/>
      <c r="B492" s="337" t="s">
        <v>659</v>
      </c>
      <c r="C492" s="149"/>
      <c r="D492" s="117" t="s">
        <v>18</v>
      </c>
      <c r="E492" s="117" t="s">
        <v>38</v>
      </c>
      <c r="F492" s="139" t="s">
        <v>364</v>
      </c>
      <c r="G492" s="117" t="s">
        <v>650</v>
      </c>
      <c r="H492" s="167">
        <f>I492+J492+K492+L492</f>
        <v>-9.3000000000000007</v>
      </c>
      <c r="I492" s="323">
        <v>0</v>
      </c>
      <c r="J492" s="168">
        <f>-9.3</f>
        <v>-9.3000000000000007</v>
      </c>
      <c r="K492" s="323">
        <v>0</v>
      </c>
      <c r="L492" s="323">
        <v>0</v>
      </c>
    </row>
    <row r="493" spans="1:20" s="150" customFormat="1" ht="38.25">
      <c r="A493" s="148"/>
      <c r="B493" s="116" t="s">
        <v>86</v>
      </c>
      <c r="C493" s="149"/>
      <c r="D493" s="117" t="s">
        <v>18</v>
      </c>
      <c r="E493" s="117" t="s">
        <v>38</v>
      </c>
      <c r="F493" s="139" t="s">
        <v>364</v>
      </c>
      <c r="G493" s="117" t="s">
        <v>57</v>
      </c>
      <c r="H493" s="167">
        <f t="shared" si="121"/>
        <v>282.39999999999998</v>
      </c>
      <c r="I493" s="168">
        <f>I494</f>
        <v>0</v>
      </c>
      <c r="J493" s="168">
        <f>J494</f>
        <v>282.39999999999998</v>
      </c>
      <c r="K493" s="168">
        <f>K494</f>
        <v>0</v>
      </c>
      <c r="L493" s="168">
        <f>L494</f>
        <v>0</v>
      </c>
    </row>
    <row r="494" spans="1:20" s="150" customFormat="1" ht="38.25">
      <c r="A494" s="148"/>
      <c r="B494" s="116" t="s">
        <v>111</v>
      </c>
      <c r="C494" s="149"/>
      <c r="D494" s="117" t="s">
        <v>18</v>
      </c>
      <c r="E494" s="117" t="s">
        <v>38</v>
      </c>
      <c r="F494" s="139" t="s">
        <v>364</v>
      </c>
      <c r="G494" s="117" t="s">
        <v>59</v>
      </c>
      <c r="H494" s="167">
        <f t="shared" si="121"/>
        <v>282.39999999999998</v>
      </c>
      <c r="I494" s="168">
        <f>I495+I496</f>
        <v>0</v>
      </c>
      <c r="J494" s="168">
        <f>J495+J496</f>
        <v>282.39999999999998</v>
      </c>
      <c r="K494" s="168">
        <f>K495+K496</f>
        <v>0</v>
      </c>
      <c r="L494" s="168">
        <f>L495+L496</f>
        <v>0</v>
      </c>
    </row>
    <row r="495" spans="1:20" s="150" customFormat="1" ht="38.25">
      <c r="A495" s="148"/>
      <c r="B495" s="116" t="s">
        <v>63</v>
      </c>
      <c r="C495" s="149"/>
      <c r="D495" s="117" t="s">
        <v>18</v>
      </c>
      <c r="E495" s="117" t="s">
        <v>38</v>
      </c>
      <c r="F495" s="139" t="s">
        <v>364</v>
      </c>
      <c r="G495" s="117" t="s">
        <v>62</v>
      </c>
      <c r="H495" s="167">
        <f t="shared" si="121"/>
        <v>0</v>
      </c>
      <c r="I495" s="168">
        <v>0</v>
      </c>
      <c r="J495" s="168">
        <v>0</v>
      </c>
      <c r="K495" s="168">
        <v>0</v>
      </c>
      <c r="L495" s="168">
        <v>0</v>
      </c>
    </row>
    <row r="496" spans="1:20" s="150" customFormat="1" ht="51">
      <c r="A496" s="148"/>
      <c r="B496" s="116" t="s">
        <v>259</v>
      </c>
      <c r="C496" s="149"/>
      <c r="D496" s="117" t="s">
        <v>18</v>
      </c>
      <c r="E496" s="117" t="s">
        <v>38</v>
      </c>
      <c r="F496" s="139" t="s">
        <v>364</v>
      </c>
      <c r="G496" s="117" t="s">
        <v>61</v>
      </c>
      <c r="H496" s="167">
        <f t="shared" si="121"/>
        <v>282.39999999999998</v>
      </c>
      <c r="I496" s="168">
        <v>0</v>
      </c>
      <c r="J496" s="168">
        <f>134+148.4</f>
        <v>282.39999999999998</v>
      </c>
      <c r="K496" s="168">
        <v>0</v>
      </c>
      <c r="L496" s="168">
        <v>0</v>
      </c>
    </row>
    <row r="497" spans="1:12" s="150" customFormat="1" ht="38.25">
      <c r="A497" s="67"/>
      <c r="B497" s="13" t="s">
        <v>653</v>
      </c>
      <c r="C497" s="14"/>
      <c r="D497" s="15" t="s">
        <v>18</v>
      </c>
      <c r="E497" s="15" t="s">
        <v>38</v>
      </c>
      <c r="F497" s="22" t="s">
        <v>654</v>
      </c>
      <c r="G497" s="15"/>
      <c r="H497" s="159">
        <f>I497+J497+K497+L497</f>
        <v>3125.7999999999993</v>
      </c>
      <c r="I497" s="160">
        <f>I501+I513+I505+I509</f>
        <v>-6028.5</v>
      </c>
      <c r="J497" s="160">
        <f>J501+J513+J505+J509</f>
        <v>0</v>
      </c>
      <c r="K497" s="160">
        <f>K501+K513+K505+K509</f>
        <v>9154.2999999999993</v>
      </c>
      <c r="L497" s="160">
        <f>L501+L513+L505+L509</f>
        <v>0</v>
      </c>
    </row>
    <row r="498" spans="1:12" s="150" customFormat="1" ht="38.25">
      <c r="A498" s="67"/>
      <c r="B498" s="13" t="s">
        <v>200</v>
      </c>
      <c r="C498" s="78"/>
      <c r="D498" s="15" t="s">
        <v>18</v>
      </c>
      <c r="E498" s="15" t="s">
        <v>38</v>
      </c>
      <c r="F498" s="22" t="s">
        <v>655</v>
      </c>
      <c r="G498" s="15"/>
      <c r="H498" s="159">
        <f>I498+J498+K498+L498</f>
        <v>-6028.5</v>
      </c>
      <c r="I498" s="160">
        <f>I499</f>
        <v>-6028.5</v>
      </c>
      <c r="J498" s="160">
        <f t="shared" ref="J498:L499" si="122">J499</f>
        <v>0</v>
      </c>
      <c r="K498" s="160">
        <f t="shared" si="122"/>
        <v>0</v>
      </c>
      <c r="L498" s="160">
        <f t="shared" si="122"/>
        <v>0</v>
      </c>
    </row>
    <row r="499" spans="1:12" s="150" customFormat="1" ht="51">
      <c r="A499" s="67"/>
      <c r="B499" s="13" t="s">
        <v>88</v>
      </c>
      <c r="C499" s="14"/>
      <c r="D499" s="15" t="s">
        <v>18</v>
      </c>
      <c r="E499" s="15" t="s">
        <v>38</v>
      </c>
      <c r="F499" s="22" t="s">
        <v>655</v>
      </c>
      <c r="G499" s="15" t="s">
        <v>49</v>
      </c>
      <c r="H499" s="159">
        <f>I499+J499+K499+L499</f>
        <v>-6028.5</v>
      </c>
      <c r="I499" s="160">
        <f>I500</f>
        <v>-6028.5</v>
      </c>
      <c r="J499" s="160">
        <f t="shared" si="122"/>
        <v>0</v>
      </c>
      <c r="K499" s="160">
        <f t="shared" si="122"/>
        <v>0</v>
      </c>
      <c r="L499" s="160">
        <f t="shared" si="122"/>
        <v>0</v>
      </c>
    </row>
    <row r="500" spans="1:12" s="150" customFormat="1">
      <c r="A500" s="67"/>
      <c r="B500" s="13" t="s">
        <v>66</v>
      </c>
      <c r="C500" s="14"/>
      <c r="D500" s="15" t="s">
        <v>18</v>
      </c>
      <c r="E500" s="15" t="s">
        <v>38</v>
      </c>
      <c r="F500" s="22" t="s">
        <v>655</v>
      </c>
      <c r="G500" s="15" t="s">
        <v>64</v>
      </c>
      <c r="H500" s="159">
        <f>SUM(I500:L500)</f>
        <v>-6028.5</v>
      </c>
      <c r="I500" s="160">
        <f>I501+I510</f>
        <v>-6028.5</v>
      </c>
      <c r="J500" s="160">
        <f>J501+J510</f>
        <v>0</v>
      </c>
      <c r="K500" s="160">
        <f>K501</f>
        <v>0</v>
      </c>
      <c r="L500" s="160">
        <f>L501+L510</f>
        <v>0</v>
      </c>
    </row>
    <row r="501" spans="1:12" s="150" customFormat="1" ht="76.5">
      <c r="A501" s="67"/>
      <c r="B501" s="13" t="s">
        <v>83</v>
      </c>
      <c r="C501" s="14"/>
      <c r="D501" s="15" t="s">
        <v>18</v>
      </c>
      <c r="E501" s="15" t="s">
        <v>38</v>
      </c>
      <c r="F501" s="22" t="s">
        <v>655</v>
      </c>
      <c r="G501" s="15" t="s">
        <v>65</v>
      </c>
      <c r="H501" s="159">
        <f>SUM(I501:L501)</f>
        <v>-6028.5</v>
      </c>
      <c r="I501" s="160">
        <f>-6028.5</f>
        <v>-6028.5</v>
      </c>
      <c r="J501" s="165">
        <v>0</v>
      </c>
      <c r="K501" s="165">
        <v>0</v>
      </c>
      <c r="L501" s="165">
        <v>0</v>
      </c>
    </row>
    <row r="502" spans="1:12" s="150" customFormat="1" ht="153" hidden="1">
      <c r="A502" s="67"/>
      <c r="B502" s="29" t="s">
        <v>642</v>
      </c>
      <c r="C502" s="78"/>
      <c r="D502" s="15" t="s">
        <v>18</v>
      </c>
      <c r="E502" s="15" t="s">
        <v>38</v>
      </c>
      <c r="F502" s="22" t="s">
        <v>656</v>
      </c>
      <c r="G502" s="15"/>
      <c r="H502" s="159">
        <f>I502+J502+K502+L502</f>
        <v>0</v>
      </c>
      <c r="I502" s="160">
        <f>I503</f>
        <v>0</v>
      </c>
      <c r="J502" s="160">
        <f t="shared" ref="J502:L504" si="123">J503</f>
        <v>0</v>
      </c>
      <c r="K502" s="160">
        <f t="shared" si="123"/>
        <v>0</v>
      </c>
      <c r="L502" s="160">
        <f t="shared" si="123"/>
        <v>0</v>
      </c>
    </row>
    <row r="503" spans="1:12" s="150" customFormat="1" ht="51" hidden="1">
      <c r="A503" s="67"/>
      <c r="B503" s="13" t="s">
        <v>88</v>
      </c>
      <c r="C503" s="14"/>
      <c r="D503" s="15" t="s">
        <v>18</v>
      </c>
      <c r="E503" s="15" t="s">
        <v>38</v>
      </c>
      <c r="F503" s="22" t="s">
        <v>656</v>
      </c>
      <c r="G503" s="15" t="s">
        <v>49</v>
      </c>
      <c r="H503" s="159">
        <f>I503+J503+K503+L503</f>
        <v>0</v>
      </c>
      <c r="I503" s="160">
        <f>I504</f>
        <v>0</v>
      </c>
      <c r="J503" s="160">
        <f t="shared" si="123"/>
        <v>0</v>
      </c>
      <c r="K503" s="160">
        <f t="shared" si="123"/>
        <v>0</v>
      </c>
      <c r="L503" s="160">
        <f t="shared" si="123"/>
        <v>0</v>
      </c>
    </row>
    <row r="504" spans="1:12" s="222" customFormat="1" hidden="1">
      <c r="A504" s="67"/>
      <c r="B504" s="13" t="s">
        <v>66</v>
      </c>
      <c r="C504" s="14"/>
      <c r="D504" s="15" t="s">
        <v>18</v>
      </c>
      <c r="E504" s="15" t="s">
        <v>38</v>
      </c>
      <c r="F504" s="22" t="s">
        <v>656</v>
      </c>
      <c r="G504" s="15" t="s">
        <v>64</v>
      </c>
      <c r="H504" s="159">
        <f t="shared" ref="H504:H509" si="124">SUM(I504:L504)</f>
        <v>0</v>
      </c>
      <c r="I504" s="160">
        <f>I505</f>
        <v>0</v>
      </c>
      <c r="J504" s="160">
        <f t="shared" si="123"/>
        <v>0</v>
      </c>
      <c r="K504" s="160">
        <f>K505+K509</f>
        <v>0</v>
      </c>
      <c r="L504" s="160">
        <f t="shared" si="123"/>
        <v>0</v>
      </c>
    </row>
    <row r="505" spans="1:12" s="222" customFormat="1" ht="42.75" hidden="1" customHeight="1">
      <c r="A505" s="67"/>
      <c r="B505" s="13" t="s">
        <v>84</v>
      </c>
      <c r="C505" s="14"/>
      <c r="D505" s="15" t="s">
        <v>18</v>
      </c>
      <c r="E505" s="15" t="s">
        <v>38</v>
      </c>
      <c r="F505" s="22" t="s">
        <v>656</v>
      </c>
      <c r="G505" s="15" t="s">
        <v>82</v>
      </c>
      <c r="H505" s="159">
        <f t="shared" si="124"/>
        <v>0</v>
      </c>
      <c r="I505" s="160">
        <v>0</v>
      </c>
      <c r="J505" s="160">
        <v>0</v>
      </c>
      <c r="K505" s="160"/>
      <c r="L505" s="160">
        <v>0</v>
      </c>
    </row>
    <row r="506" spans="1:12" s="222" customFormat="1" ht="178.5" hidden="1">
      <c r="A506" s="67"/>
      <c r="B506" s="29" t="s">
        <v>644</v>
      </c>
      <c r="C506" s="78"/>
      <c r="D506" s="15" t="s">
        <v>18</v>
      </c>
      <c r="E506" s="15" t="s">
        <v>38</v>
      </c>
      <c r="F506" s="22" t="s">
        <v>657</v>
      </c>
      <c r="G506" s="15"/>
      <c r="H506" s="159">
        <f t="shared" si="124"/>
        <v>0</v>
      </c>
      <c r="I506" s="160">
        <f>I507</f>
        <v>0</v>
      </c>
      <c r="J506" s="160">
        <f t="shared" ref="J506:L508" si="125">J507</f>
        <v>0</v>
      </c>
      <c r="K506" s="160">
        <f t="shared" si="125"/>
        <v>0</v>
      </c>
      <c r="L506" s="160">
        <f t="shared" si="125"/>
        <v>0</v>
      </c>
    </row>
    <row r="507" spans="1:12" s="222" customFormat="1" ht="53.25" hidden="1" customHeight="1">
      <c r="A507" s="67"/>
      <c r="B507" s="13" t="s">
        <v>88</v>
      </c>
      <c r="C507" s="14"/>
      <c r="D507" s="15" t="s">
        <v>18</v>
      </c>
      <c r="E507" s="15" t="s">
        <v>38</v>
      </c>
      <c r="F507" s="22" t="s">
        <v>657</v>
      </c>
      <c r="G507" s="15" t="s">
        <v>49</v>
      </c>
      <c r="H507" s="159">
        <f t="shared" si="124"/>
        <v>0</v>
      </c>
      <c r="I507" s="160">
        <f>I508</f>
        <v>0</v>
      </c>
      <c r="J507" s="160">
        <f t="shared" si="125"/>
        <v>0</v>
      </c>
      <c r="K507" s="160">
        <f t="shared" si="125"/>
        <v>0</v>
      </c>
      <c r="L507" s="160">
        <f t="shared" si="125"/>
        <v>0</v>
      </c>
    </row>
    <row r="508" spans="1:12" s="222" customFormat="1" hidden="1">
      <c r="A508" s="67"/>
      <c r="B508" s="13" t="s">
        <v>66</v>
      </c>
      <c r="C508" s="14"/>
      <c r="D508" s="15" t="s">
        <v>18</v>
      </c>
      <c r="E508" s="15" t="s">
        <v>38</v>
      </c>
      <c r="F508" s="22" t="s">
        <v>657</v>
      </c>
      <c r="G508" s="15" t="s">
        <v>64</v>
      </c>
      <c r="H508" s="159">
        <f t="shared" si="124"/>
        <v>0</v>
      </c>
      <c r="I508" s="160">
        <f>I509</f>
        <v>0</v>
      </c>
      <c r="J508" s="160">
        <f t="shared" si="125"/>
        <v>0</v>
      </c>
      <c r="K508" s="160">
        <f t="shared" si="125"/>
        <v>0</v>
      </c>
      <c r="L508" s="160">
        <f t="shared" si="125"/>
        <v>0</v>
      </c>
    </row>
    <row r="509" spans="1:12" s="222" customFormat="1" ht="42.75" hidden="1" customHeight="1">
      <c r="A509" s="67"/>
      <c r="B509" s="13" t="s">
        <v>84</v>
      </c>
      <c r="C509" s="14"/>
      <c r="D509" s="15" t="s">
        <v>18</v>
      </c>
      <c r="E509" s="15" t="s">
        <v>38</v>
      </c>
      <c r="F509" s="22" t="s">
        <v>657</v>
      </c>
      <c r="G509" s="15" t="s">
        <v>82</v>
      </c>
      <c r="H509" s="159">
        <f t="shared" si="124"/>
        <v>0</v>
      </c>
      <c r="I509" s="160"/>
      <c r="J509" s="160">
        <v>0</v>
      </c>
      <c r="K509" s="160">
        <v>0</v>
      </c>
      <c r="L509" s="160">
        <v>0</v>
      </c>
    </row>
    <row r="510" spans="1:12" s="222" customFormat="1" ht="165.75">
      <c r="A510" s="67"/>
      <c r="B510" s="13" t="s">
        <v>586</v>
      </c>
      <c r="C510" s="78"/>
      <c r="D510" s="15" t="s">
        <v>18</v>
      </c>
      <c r="E510" s="15" t="s">
        <v>38</v>
      </c>
      <c r="F510" s="22" t="s">
        <v>658</v>
      </c>
      <c r="G510" s="15"/>
      <c r="H510" s="159">
        <f>I510+J510+K510+L510</f>
        <v>9154.2999999999993</v>
      </c>
      <c r="I510" s="160">
        <f>I511</f>
        <v>0</v>
      </c>
      <c r="J510" s="160">
        <f t="shared" ref="J510:L512" si="126">J511</f>
        <v>0</v>
      </c>
      <c r="K510" s="160">
        <f t="shared" si="126"/>
        <v>9154.2999999999993</v>
      </c>
      <c r="L510" s="160">
        <f t="shared" si="126"/>
        <v>0</v>
      </c>
    </row>
    <row r="511" spans="1:12" s="222" customFormat="1" ht="51">
      <c r="A511" s="67"/>
      <c r="B511" s="13" t="s">
        <v>88</v>
      </c>
      <c r="C511" s="14"/>
      <c r="D511" s="15" t="s">
        <v>18</v>
      </c>
      <c r="E511" s="15" t="s">
        <v>38</v>
      </c>
      <c r="F511" s="22" t="s">
        <v>658</v>
      </c>
      <c r="G511" s="15" t="s">
        <v>49</v>
      </c>
      <c r="H511" s="159">
        <f>I511+J511+K511+L511</f>
        <v>9154.2999999999993</v>
      </c>
      <c r="I511" s="160">
        <f>I512</f>
        <v>0</v>
      </c>
      <c r="J511" s="160">
        <f t="shared" si="126"/>
        <v>0</v>
      </c>
      <c r="K511" s="160">
        <f t="shared" si="126"/>
        <v>9154.2999999999993</v>
      </c>
      <c r="L511" s="160">
        <f t="shared" si="126"/>
        <v>0</v>
      </c>
    </row>
    <row r="512" spans="1:12" s="150" customFormat="1">
      <c r="A512" s="67"/>
      <c r="B512" s="13" t="s">
        <v>66</v>
      </c>
      <c r="C512" s="14"/>
      <c r="D512" s="15" t="s">
        <v>18</v>
      </c>
      <c r="E512" s="15" t="s">
        <v>38</v>
      </c>
      <c r="F512" s="22" t="s">
        <v>658</v>
      </c>
      <c r="G512" s="15" t="s">
        <v>64</v>
      </c>
      <c r="H512" s="159">
        <f t="shared" ref="H512:H517" si="127">SUM(I512:L512)</f>
        <v>9154.2999999999993</v>
      </c>
      <c r="I512" s="160">
        <f>I513</f>
        <v>0</v>
      </c>
      <c r="J512" s="160">
        <f t="shared" si="126"/>
        <v>0</v>
      </c>
      <c r="K512" s="160">
        <f>K513</f>
        <v>9154.2999999999993</v>
      </c>
      <c r="L512" s="160">
        <f t="shared" si="126"/>
        <v>0</v>
      </c>
    </row>
    <row r="513" spans="1:12" s="150" customFormat="1" ht="76.5">
      <c r="A513" s="67"/>
      <c r="B513" s="13" t="s">
        <v>83</v>
      </c>
      <c r="C513" s="14"/>
      <c r="D513" s="15" t="s">
        <v>18</v>
      </c>
      <c r="E513" s="15" t="s">
        <v>38</v>
      </c>
      <c r="F513" s="22" t="s">
        <v>658</v>
      </c>
      <c r="G513" s="15" t="s">
        <v>65</v>
      </c>
      <c r="H513" s="159">
        <f t="shared" si="127"/>
        <v>9154.2999999999993</v>
      </c>
      <c r="I513" s="160">
        <v>0</v>
      </c>
      <c r="J513" s="165">
        <v>0</v>
      </c>
      <c r="K513" s="165">
        <v>9154.2999999999993</v>
      </c>
      <c r="L513" s="165">
        <v>0</v>
      </c>
    </row>
    <row r="514" spans="1:12" s="150" customFormat="1" ht="51">
      <c r="A514" s="148"/>
      <c r="B514" s="116" t="s">
        <v>365</v>
      </c>
      <c r="C514" s="149"/>
      <c r="D514" s="117" t="s">
        <v>18</v>
      </c>
      <c r="E514" s="117" t="s">
        <v>38</v>
      </c>
      <c r="F514" s="139" t="s">
        <v>366</v>
      </c>
      <c r="G514" s="117"/>
      <c r="H514" s="320">
        <f t="shared" si="127"/>
        <v>0</v>
      </c>
      <c r="I514" s="168">
        <f>I515+I551+I556+I561</f>
        <v>0</v>
      </c>
      <c r="J514" s="168">
        <f>J515+J551+J556+J561</f>
        <v>0</v>
      </c>
      <c r="K514" s="168">
        <f>K515+K551+K556+K561</f>
        <v>0</v>
      </c>
      <c r="L514" s="168">
        <f>L515+L551+L556+L561</f>
        <v>0</v>
      </c>
    </row>
    <row r="515" spans="1:12" s="150" customFormat="1" ht="38.25">
      <c r="A515" s="148"/>
      <c r="B515" s="116" t="s">
        <v>367</v>
      </c>
      <c r="C515" s="149"/>
      <c r="D515" s="117" t="s">
        <v>18</v>
      </c>
      <c r="E515" s="117" t="s">
        <v>38</v>
      </c>
      <c r="F515" s="139" t="s">
        <v>368</v>
      </c>
      <c r="G515" s="117"/>
      <c r="H515" s="320">
        <f t="shared" si="127"/>
        <v>295.79999999999995</v>
      </c>
      <c r="I515" s="168">
        <f>I516+I531+I535+I539+I543+I547</f>
        <v>295.79999999999995</v>
      </c>
      <c r="J515" s="168">
        <f>J516+J531+J535+J539+J543+J547</f>
        <v>0</v>
      </c>
      <c r="K515" s="168">
        <f>K516+K531+K535+K539+K543+K547</f>
        <v>0</v>
      </c>
      <c r="L515" s="168">
        <f>L516+L531+L535+L539+L543+L547</f>
        <v>0</v>
      </c>
    </row>
    <row r="516" spans="1:12" s="150" customFormat="1" ht="38.25">
      <c r="A516" s="148"/>
      <c r="B516" s="116" t="s">
        <v>200</v>
      </c>
      <c r="C516" s="149"/>
      <c r="D516" s="117" t="s">
        <v>18</v>
      </c>
      <c r="E516" s="117" t="s">
        <v>38</v>
      </c>
      <c r="F516" s="139" t="s">
        <v>330</v>
      </c>
      <c r="G516" s="117"/>
      <c r="H516" s="320">
        <f t="shared" si="127"/>
        <v>295.79999999999995</v>
      </c>
      <c r="I516" s="168">
        <f>I517+I522+I526</f>
        <v>295.79999999999995</v>
      </c>
      <c r="J516" s="168">
        <f>J517+J522+J526</f>
        <v>0</v>
      </c>
      <c r="K516" s="168">
        <f>K517+K522+K526</f>
        <v>0</v>
      </c>
      <c r="L516" s="168">
        <f>L517+L522+L526</f>
        <v>0</v>
      </c>
    </row>
    <row r="517" spans="1:12" s="150" customFormat="1" ht="89.25">
      <c r="A517" s="148"/>
      <c r="B517" s="217" t="s">
        <v>55</v>
      </c>
      <c r="C517" s="138"/>
      <c r="D517" s="117" t="s">
        <v>18</v>
      </c>
      <c r="E517" s="117" t="s">
        <v>38</v>
      </c>
      <c r="F517" s="139" t="s">
        <v>330</v>
      </c>
      <c r="G517" s="146" t="s">
        <v>56</v>
      </c>
      <c r="H517" s="320">
        <f t="shared" si="127"/>
        <v>296.79999999999995</v>
      </c>
      <c r="I517" s="321">
        <f>I518</f>
        <v>296.79999999999995</v>
      </c>
      <c r="J517" s="321">
        <f>J518</f>
        <v>0</v>
      </c>
      <c r="K517" s="321">
        <f>K518</f>
        <v>0</v>
      </c>
      <c r="L517" s="321">
        <f>L518</f>
        <v>0</v>
      </c>
    </row>
    <row r="518" spans="1:12" s="150" customFormat="1" ht="25.5">
      <c r="A518" s="148"/>
      <c r="B518" s="217" t="s">
        <v>67</v>
      </c>
      <c r="C518" s="138"/>
      <c r="D518" s="117" t="s">
        <v>18</v>
      </c>
      <c r="E518" s="117" t="s">
        <v>38</v>
      </c>
      <c r="F518" s="139" t="s">
        <v>330</v>
      </c>
      <c r="G518" s="146" t="s">
        <v>68</v>
      </c>
      <c r="H518" s="320">
        <f t="shared" ref="H518:H530" si="128">SUM(I518:L518)</f>
        <v>296.79999999999995</v>
      </c>
      <c r="I518" s="321">
        <f>I519+I520+I521</f>
        <v>296.79999999999995</v>
      </c>
      <c r="J518" s="321">
        <f>J519+J520</f>
        <v>0</v>
      </c>
      <c r="K518" s="321">
        <f>K519+K520</f>
        <v>0</v>
      </c>
      <c r="L518" s="321">
        <f>L519+L520</f>
        <v>0</v>
      </c>
    </row>
    <row r="519" spans="1:12" s="150" customFormat="1" ht="25.5">
      <c r="A519" s="148"/>
      <c r="B519" s="217" t="s">
        <v>254</v>
      </c>
      <c r="C519" s="138"/>
      <c r="D519" s="117" t="s">
        <v>18</v>
      </c>
      <c r="E519" s="117" t="s">
        <v>38</v>
      </c>
      <c r="F519" s="139" t="s">
        <v>330</v>
      </c>
      <c r="G519" s="146" t="s">
        <v>69</v>
      </c>
      <c r="H519" s="320">
        <f t="shared" si="128"/>
        <v>-294</v>
      </c>
      <c r="I519" s="321">
        <f>-50.8-192.2-145+94</f>
        <v>-294</v>
      </c>
      <c r="J519" s="341">
        <v>0</v>
      </c>
      <c r="K519" s="341">
        <v>0</v>
      </c>
      <c r="L519" s="341">
        <v>0</v>
      </c>
    </row>
    <row r="520" spans="1:12" s="150" customFormat="1" ht="38.25">
      <c r="A520" s="148"/>
      <c r="B520" s="217" t="s">
        <v>89</v>
      </c>
      <c r="C520" s="138"/>
      <c r="D520" s="117" t="s">
        <v>18</v>
      </c>
      <c r="E520" s="117" t="s">
        <v>38</v>
      </c>
      <c r="F520" s="139" t="s">
        <v>330</v>
      </c>
      <c r="G520" s="146" t="s">
        <v>70</v>
      </c>
      <c r="H520" s="320">
        <f t="shared" si="128"/>
        <v>1.0999999999999943</v>
      </c>
      <c r="I520" s="321">
        <f>-113.9+115</f>
        <v>1.0999999999999943</v>
      </c>
      <c r="J520" s="341">
        <v>0</v>
      </c>
      <c r="K520" s="341">
        <v>0</v>
      </c>
      <c r="L520" s="341">
        <v>0</v>
      </c>
    </row>
    <row r="521" spans="1:12" s="150" customFormat="1" ht="76.5">
      <c r="A521" s="148"/>
      <c r="B521" s="116" t="s">
        <v>660</v>
      </c>
      <c r="C521" s="138"/>
      <c r="D521" s="117" t="s">
        <v>18</v>
      </c>
      <c r="E521" s="117" t="s">
        <v>38</v>
      </c>
      <c r="F521" s="139" t="s">
        <v>330</v>
      </c>
      <c r="G521" s="146" t="s">
        <v>661</v>
      </c>
      <c r="H521" s="320">
        <f>SUM(I521:L521)</f>
        <v>589.69999999999993</v>
      </c>
      <c r="I521" s="321">
        <f>50.8+312+159+67.9</f>
        <v>589.69999999999993</v>
      </c>
      <c r="J521" s="323">
        <v>0</v>
      </c>
      <c r="K521" s="323">
        <v>0</v>
      </c>
      <c r="L521" s="323">
        <v>0</v>
      </c>
    </row>
    <row r="522" spans="1:12" s="150" customFormat="1" ht="38.25">
      <c r="A522" s="148"/>
      <c r="B522" s="116" t="s">
        <v>86</v>
      </c>
      <c r="C522" s="138"/>
      <c r="D522" s="117" t="s">
        <v>18</v>
      </c>
      <c r="E522" s="117" t="s">
        <v>38</v>
      </c>
      <c r="F522" s="139" t="s">
        <v>330</v>
      </c>
      <c r="G522" s="146" t="s">
        <v>57</v>
      </c>
      <c r="H522" s="320">
        <f t="shared" si="128"/>
        <v>27.3</v>
      </c>
      <c r="I522" s="321">
        <f>I523</f>
        <v>27.3</v>
      </c>
      <c r="J522" s="321">
        <f>J523</f>
        <v>0</v>
      </c>
      <c r="K522" s="321">
        <f>K523</f>
        <v>0</v>
      </c>
      <c r="L522" s="321">
        <f>L523</f>
        <v>0</v>
      </c>
    </row>
    <row r="523" spans="1:12" s="231" customFormat="1" ht="38.25">
      <c r="A523" s="148"/>
      <c r="B523" s="116" t="s">
        <v>111</v>
      </c>
      <c r="C523" s="138"/>
      <c r="D523" s="117" t="s">
        <v>18</v>
      </c>
      <c r="E523" s="117" t="s">
        <v>38</v>
      </c>
      <c r="F523" s="139" t="s">
        <v>330</v>
      </c>
      <c r="G523" s="146" t="s">
        <v>59</v>
      </c>
      <c r="H523" s="320">
        <f t="shared" si="128"/>
        <v>27.3</v>
      </c>
      <c r="I523" s="321">
        <f>I525+I524</f>
        <v>27.3</v>
      </c>
      <c r="J523" s="321">
        <f>J525</f>
        <v>0</v>
      </c>
      <c r="K523" s="321">
        <f>K525</f>
        <v>0</v>
      </c>
      <c r="L523" s="321">
        <f>L525</f>
        <v>0</v>
      </c>
    </row>
    <row r="524" spans="1:12" s="222" customFormat="1" ht="38.25">
      <c r="A524" s="148"/>
      <c r="B524" s="217" t="s">
        <v>63</v>
      </c>
      <c r="C524" s="138"/>
      <c r="D524" s="117" t="s">
        <v>18</v>
      </c>
      <c r="E524" s="117" t="s">
        <v>38</v>
      </c>
      <c r="F524" s="139" t="s">
        <v>330</v>
      </c>
      <c r="G524" s="146" t="s">
        <v>62</v>
      </c>
      <c r="H524" s="320">
        <f t="shared" si="128"/>
        <v>-0.2</v>
      </c>
      <c r="I524" s="321">
        <f>-0.2</f>
        <v>-0.2</v>
      </c>
      <c r="J524" s="341">
        <v>0</v>
      </c>
      <c r="K524" s="341">
        <v>0</v>
      </c>
      <c r="L524" s="341">
        <v>0</v>
      </c>
    </row>
    <row r="525" spans="1:12" s="222" customFormat="1" ht="51">
      <c r="A525" s="148"/>
      <c r="B525" s="116" t="s">
        <v>259</v>
      </c>
      <c r="C525" s="138"/>
      <c r="D525" s="117" t="s">
        <v>18</v>
      </c>
      <c r="E525" s="117" t="s">
        <v>38</v>
      </c>
      <c r="F525" s="139" t="s">
        <v>330</v>
      </c>
      <c r="G525" s="146" t="s">
        <v>61</v>
      </c>
      <c r="H525" s="320">
        <f t="shared" si="128"/>
        <v>27.5</v>
      </c>
      <c r="I525" s="321">
        <f>18.9+8.6</f>
        <v>27.5</v>
      </c>
      <c r="J525" s="341">
        <v>0</v>
      </c>
      <c r="K525" s="341">
        <v>0</v>
      </c>
      <c r="L525" s="341">
        <v>0</v>
      </c>
    </row>
    <row r="526" spans="1:12" s="222" customFormat="1">
      <c r="A526" s="148"/>
      <c r="B526" s="278" t="s">
        <v>71</v>
      </c>
      <c r="C526" s="138"/>
      <c r="D526" s="117" t="s">
        <v>18</v>
      </c>
      <c r="E526" s="117" t="s">
        <v>38</v>
      </c>
      <c r="F526" s="139" t="s">
        <v>330</v>
      </c>
      <c r="G526" s="146" t="s">
        <v>72</v>
      </c>
      <c r="H526" s="320">
        <f t="shared" si="128"/>
        <v>-28.3</v>
      </c>
      <c r="I526" s="321">
        <f>I527</f>
        <v>-28.3</v>
      </c>
      <c r="J526" s="321">
        <f>J527</f>
        <v>0</v>
      </c>
      <c r="K526" s="321">
        <f>K527</f>
        <v>0</v>
      </c>
      <c r="L526" s="321">
        <f>L527</f>
        <v>0</v>
      </c>
    </row>
    <row r="527" spans="1:12" s="222" customFormat="1" ht="25.5">
      <c r="A527" s="148"/>
      <c r="B527" s="278" t="s">
        <v>73</v>
      </c>
      <c r="C527" s="138"/>
      <c r="D527" s="117" t="s">
        <v>18</v>
      </c>
      <c r="E527" s="117" t="s">
        <v>38</v>
      </c>
      <c r="F527" s="139" t="s">
        <v>330</v>
      </c>
      <c r="G527" s="146" t="s">
        <v>74</v>
      </c>
      <c r="H527" s="320">
        <f t="shared" si="128"/>
        <v>-28.3</v>
      </c>
      <c r="I527" s="321">
        <f>I528+I529+I530</f>
        <v>-28.3</v>
      </c>
      <c r="J527" s="321">
        <f>J528+J529+J530</f>
        <v>0</v>
      </c>
      <c r="K527" s="321">
        <f>K528+K529+K530</f>
        <v>0</v>
      </c>
      <c r="L527" s="321">
        <f>L528+L529+L530</f>
        <v>0</v>
      </c>
    </row>
    <row r="528" spans="1:12" s="222" customFormat="1" ht="25.5">
      <c r="A528" s="148"/>
      <c r="B528" s="278" t="s">
        <v>293</v>
      </c>
      <c r="C528" s="138"/>
      <c r="D528" s="117" t="s">
        <v>18</v>
      </c>
      <c r="E528" s="117" t="s">
        <v>38</v>
      </c>
      <c r="F528" s="139" t="s">
        <v>330</v>
      </c>
      <c r="G528" s="146" t="s">
        <v>294</v>
      </c>
      <c r="H528" s="320">
        <f t="shared" si="128"/>
        <v>-14.3</v>
      </c>
      <c r="I528" s="321">
        <f>-14.3</f>
        <v>-14.3</v>
      </c>
      <c r="J528" s="321">
        <v>0</v>
      </c>
      <c r="K528" s="321">
        <v>0</v>
      </c>
      <c r="L528" s="321">
        <v>0</v>
      </c>
    </row>
    <row r="529" spans="1:12" s="222" customFormat="1">
      <c r="A529" s="148"/>
      <c r="B529" s="278" t="s">
        <v>260</v>
      </c>
      <c r="C529" s="138"/>
      <c r="D529" s="117" t="s">
        <v>18</v>
      </c>
      <c r="E529" s="117" t="s">
        <v>38</v>
      </c>
      <c r="F529" s="139" t="s">
        <v>330</v>
      </c>
      <c r="G529" s="146" t="s">
        <v>76</v>
      </c>
      <c r="H529" s="320">
        <f t="shared" si="128"/>
        <v>-14</v>
      </c>
      <c r="I529" s="321">
        <f>-14</f>
        <v>-14</v>
      </c>
      <c r="J529" s="341">
        <v>0</v>
      </c>
      <c r="K529" s="341">
        <v>0</v>
      </c>
      <c r="L529" s="341">
        <v>0</v>
      </c>
    </row>
    <row r="530" spans="1:12" s="222" customFormat="1" hidden="1">
      <c r="A530" s="148"/>
      <c r="B530" s="278" t="s">
        <v>640</v>
      </c>
      <c r="C530" s="138"/>
      <c r="D530" s="117" t="s">
        <v>18</v>
      </c>
      <c r="E530" s="117" t="s">
        <v>38</v>
      </c>
      <c r="F530" s="139" t="s">
        <v>330</v>
      </c>
      <c r="G530" s="146" t="s">
        <v>641</v>
      </c>
      <c r="H530" s="320">
        <f t="shared" si="128"/>
        <v>0</v>
      </c>
      <c r="I530" s="321"/>
      <c r="J530" s="341">
        <v>0</v>
      </c>
      <c r="K530" s="341">
        <v>0</v>
      </c>
      <c r="L530" s="341">
        <v>0</v>
      </c>
    </row>
    <row r="531" spans="1:12" s="222" customFormat="1" ht="25.5" hidden="1">
      <c r="A531" s="148"/>
      <c r="B531" s="116" t="s">
        <v>538</v>
      </c>
      <c r="C531" s="149"/>
      <c r="D531" s="117" t="s">
        <v>18</v>
      </c>
      <c r="E531" s="117" t="s">
        <v>38</v>
      </c>
      <c r="F531" s="139" t="s">
        <v>571</v>
      </c>
      <c r="G531" s="117"/>
      <c r="H531" s="320">
        <f>SUM(I531:L531)</f>
        <v>0</v>
      </c>
      <c r="I531" s="168">
        <f>I532</f>
        <v>0</v>
      </c>
      <c r="J531" s="168">
        <f t="shared" ref="J531:L533" si="129">J532</f>
        <v>0</v>
      </c>
      <c r="K531" s="168">
        <f t="shared" si="129"/>
        <v>0</v>
      </c>
      <c r="L531" s="168">
        <f t="shared" si="129"/>
        <v>0</v>
      </c>
    </row>
    <row r="532" spans="1:12" s="222" customFormat="1" ht="38.25" hidden="1">
      <c r="A532" s="148"/>
      <c r="B532" s="116" t="s">
        <v>86</v>
      </c>
      <c r="C532" s="138"/>
      <c r="D532" s="117" t="s">
        <v>18</v>
      </c>
      <c r="E532" s="117" t="s">
        <v>38</v>
      </c>
      <c r="F532" s="139" t="s">
        <v>571</v>
      </c>
      <c r="G532" s="146" t="s">
        <v>57</v>
      </c>
      <c r="H532" s="320">
        <f>SUM(I532:L532)</f>
        <v>0</v>
      </c>
      <c r="I532" s="321">
        <f>I533</f>
        <v>0</v>
      </c>
      <c r="J532" s="321">
        <f t="shared" si="129"/>
        <v>0</v>
      </c>
      <c r="K532" s="321">
        <f t="shared" si="129"/>
        <v>0</v>
      </c>
      <c r="L532" s="321">
        <f t="shared" si="129"/>
        <v>0</v>
      </c>
    </row>
    <row r="533" spans="1:12" s="222" customFormat="1" ht="38.25" hidden="1">
      <c r="A533" s="148"/>
      <c r="B533" s="116" t="s">
        <v>111</v>
      </c>
      <c r="C533" s="138"/>
      <c r="D533" s="117" t="s">
        <v>18</v>
      </c>
      <c r="E533" s="117" t="s">
        <v>38</v>
      </c>
      <c r="F533" s="139" t="s">
        <v>571</v>
      </c>
      <c r="G533" s="146" t="s">
        <v>59</v>
      </c>
      <c r="H533" s="320">
        <f>SUM(I533:L533)</f>
        <v>0</v>
      </c>
      <c r="I533" s="321">
        <f>I534</f>
        <v>0</v>
      </c>
      <c r="J533" s="321">
        <f t="shared" si="129"/>
        <v>0</v>
      </c>
      <c r="K533" s="321">
        <f t="shared" si="129"/>
        <v>0</v>
      </c>
      <c r="L533" s="321">
        <f t="shared" si="129"/>
        <v>0</v>
      </c>
    </row>
    <row r="534" spans="1:12" s="222" customFormat="1" ht="51" hidden="1">
      <c r="A534" s="148"/>
      <c r="B534" s="116" t="s">
        <v>259</v>
      </c>
      <c r="C534" s="138"/>
      <c r="D534" s="117" t="s">
        <v>18</v>
      </c>
      <c r="E534" s="117" t="s">
        <v>38</v>
      </c>
      <c r="F534" s="139" t="s">
        <v>571</v>
      </c>
      <c r="G534" s="146" t="s">
        <v>61</v>
      </c>
      <c r="H534" s="320">
        <f>SUM(I534:L534)</f>
        <v>0</v>
      </c>
      <c r="I534" s="321"/>
      <c r="J534" s="341">
        <v>0</v>
      </c>
      <c r="K534" s="341">
        <v>0</v>
      </c>
      <c r="L534" s="341">
        <v>0</v>
      </c>
    </row>
    <row r="535" spans="1:12" s="222" customFormat="1" ht="57" hidden="1" customHeight="1">
      <c r="A535" s="220"/>
      <c r="B535" s="217" t="s">
        <v>478</v>
      </c>
      <c r="C535" s="282"/>
      <c r="D535" s="146" t="s">
        <v>18</v>
      </c>
      <c r="E535" s="146" t="s">
        <v>38</v>
      </c>
      <c r="F535" s="146" t="s">
        <v>624</v>
      </c>
      <c r="G535" s="146"/>
      <c r="H535" s="320">
        <f t="shared" ref="H535:H550" si="130">I535+J535+K535+L535</f>
        <v>0</v>
      </c>
      <c r="I535" s="321">
        <f>I536</f>
        <v>0</v>
      </c>
      <c r="J535" s="321">
        <f t="shared" ref="J535:L541" si="131">J536</f>
        <v>0</v>
      </c>
      <c r="K535" s="321">
        <f t="shared" si="131"/>
        <v>0</v>
      </c>
      <c r="L535" s="321">
        <f t="shared" si="131"/>
        <v>0</v>
      </c>
    </row>
    <row r="536" spans="1:12" s="222" customFormat="1" ht="38.25" hidden="1">
      <c r="A536" s="220"/>
      <c r="B536" s="116" t="s">
        <v>86</v>
      </c>
      <c r="C536" s="282"/>
      <c r="D536" s="146" t="s">
        <v>18</v>
      </c>
      <c r="E536" s="146" t="s">
        <v>38</v>
      </c>
      <c r="F536" s="146" t="s">
        <v>624</v>
      </c>
      <c r="G536" s="146" t="s">
        <v>57</v>
      </c>
      <c r="H536" s="320">
        <f t="shared" si="130"/>
        <v>0</v>
      </c>
      <c r="I536" s="321">
        <f>I537</f>
        <v>0</v>
      </c>
      <c r="J536" s="321">
        <f t="shared" si="131"/>
        <v>0</v>
      </c>
      <c r="K536" s="321">
        <f t="shared" si="131"/>
        <v>0</v>
      </c>
      <c r="L536" s="321">
        <f t="shared" si="131"/>
        <v>0</v>
      </c>
    </row>
    <row r="537" spans="1:12" s="222" customFormat="1" ht="38.25" hidden="1">
      <c r="A537" s="220"/>
      <c r="B537" s="116" t="s">
        <v>111</v>
      </c>
      <c r="C537" s="282"/>
      <c r="D537" s="146" t="s">
        <v>18</v>
      </c>
      <c r="E537" s="146" t="s">
        <v>38</v>
      </c>
      <c r="F537" s="146" t="s">
        <v>624</v>
      </c>
      <c r="G537" s="146" t="s">
        <v>59</v>
      </c>
      <c r="H537" s="320">
        <f t="shared" si="130"/>
        <v>0</v>
      </c>
      <c r="I537" s="321">
        <f>I538</f>
        <v>0</v>
      </c>
      <c r="J537" s="321">
        <f t="shared" si="131"/>
        <v>0</v>
      </c>
      <c r="K537" s="321">
        <f t="shared" si="131"/>
        <v>0</v>
      </c>
      <c r="L537" s="321">
        <f t="shared" si="131"/>
        <v>0</v>
      </c>
    </row>
    <row r="538" spans="1:12" s="222" customFormat="1" ht="51" hidden="1">
      <c r="A538" s="220"/>
      <c r="B538" s="116" t="s">
        <v>259</v>
      </c>
      <c r="C538" s="282"/>
      <c r="D538" s="146" t="s">
        <v>18</v>
      </c>
      <c r="E538" s="146" t="s">
        <v>38</v>
      </c>
      <c r="F538" s="146" t="s">
        <v>624</v>
      </c>
      <c r="G538" s="146" t="s">
        <v>61</v>
      </c>
      <c r="H538" s="320">
        <f t="shared" si="130"/>
        <v>0</v>
      </c>
      <c r="I538" s="321">
        <v>0</v>
      </c>
      <c r="J538" s="321">
        <v>0</v>
      </c>
      <c r="K538" s="321"/>
      <c r="L538" s="321">
        <v>0</v>
      </c>
    </row>
    <row r="539" spans="1:12" s="222" customFormat="1" ht="42.75" hidden="1" customHeight="1">
      <c r="A539" s="220"/>
      <c r="B539" s="217" t="s">
        <v>583</v>
      </c>
      <c r="C539" s="282"/>
      <c r="D539" s="146" t="s">
        <v>18</v>
      </c>
      <c r="E539" s="146" t="s">
        <v>38</v>
      </c>
      <c r="F539" s="146" t="s">
        <v>625</v>
      </c>
      <c r="G539" s="146"/>
      <c r="H539" s="320">
        <f t="shared" si="130"/>
        <v>0</v>
      </c>
      <c r="I539" s="321">
        <f>I540</f>
        <v>0</v>
      </c>
      <c r="J539" s="321">
        <f t="shared" si="131"/>
        <v>0</v>
      </c>
      <c r="K539" s="321">
        <f t="shared" si="131"/>
        <v>0</v>
      </c>
      <c r="L539" s="321">
        <f t="shared" si="131"/>
        <v>0</v>
      </c>
    </row>
    <row r="540" spans="1:12" s="222" customFormat="1" ht="38.25" hidden="1">
      <c r="A540" s="220"/>
      <c r="B540" s="116" t="s">
        <v>86</v>
      </c>
      <c r="C540" s="282"/>
      <c r="D540" s="146" t="s">
        <v>18</v>
      </c>
      <c r="E540" s="146" t="s">
        <v>38</v>
      </c>
      <c r="F540" s="146" t="s">
        <v>625</v>
      </c>
      <c r="G540" s="146" t="s">
        <v>57</v>
      </c>
      <c r="H540" s="320">
        <f t="shared" si="130"/>
        <v>0</v>
      </c>
      <c r="I540" s="321">
        <f>I541</f>
        <v>0</v>
      </c>
      <c r="J540" s="321">
        <f t="shared" si="131"/>
        <v>0</v>
      </c>
      <c r="K540" s="321">
        <f t="shared" si="131"/>
        <v>0</v>
      </c>
      <c r="L540" s="321">
        <f t="shared" si="131"/>
        <v>0</v>
      </c>
    </row>
    <row r="541" spans="1:12" s="222" customFormat="1" ht="53.25" hidden="1" customHeight="1">
      <c r="A541" s="220"/>
      <c r="B541" s="116" t="s">
        <v>111</v>
      </c>
      <c r="C541" s="282"/>
      <c r="D541" s="146" t="s">
        <v>18</v>
      </c>
      <c r="E541" s="146" t="s">
        <v>38</v>
      </c>
      <c r="F541" s="146" t="s">
        <v>625</v>
      </c>
      <c r="G541" s="146" t="s">
        <v>59</v>
      </c>
      <c r="H541" s="320">
        <f t="shared" si="130"/>
        <v>0</v>
      </c>
      <c r="I541" s="321">
        <f>I542</f>
        <v>0</v>
      </c>
      <c r="J541" s="321">
        <f t="shared" si="131"/>
        <v>0</v>
      </c>
      <c r="K541" s="321">
        <f t="shared" si="131"/>
        <v>0</v>
      </c>
      <c r="L541" s="321">
        <f t="shared" si="131"/>
        <v>0</v>
      </c>
    </row>
    <row r="542" spans="1:12" s="222" customFormat="1" ht="51" hidden="1">
      <c r="A542" s="220"/>
      <c r="B542" s="116" t="s">
        <v>259</v>
      </c>
      <c r="C542" s="282"/>
      <c r="D542" s="146" t="s">
        <v>18</v>
      </c>
      <c r="E542" s="146" t="s">
        <v>38</v>
      </c>
      <c r="F542" s="146" t="s">
        <v>625</v>
      </c>
      <c r="G542" s="146" t="s">
        <v>61</v>
      </c>
      <c r="H542" s="320">
        <f t="shared" si="130"/>
        <v>0</v>
      </c>
      <c r="I542" s="321"/>
      <c r="J542" s="321">
        <v>0</v>
      </c>
      <c r="K542" s="321">
        <v>0</v>
      </c>
      <c r="L542" s="321">
        <v>0</v>
      </c>
    </row>
    <row r="543" spans="1:12" s="222" customFormat="1" ht="38.25" hidden="1">
      <c r="A543" s="148"/>
      <c r="B543" s="116" t="s">
        <v>666</v>
      </c>
      <c r="C543" s="276"/>
      <c r="D543" s="117" t="s">
        <v>18</v>
      </c>
      <c r="E543" s="117" t="s">
        <v>38</v>
      </c>
      <c r="F543" s="117" t="s">
        <v>667</v>
      </c>
      <c r="G543" s="117"/>
      <c r="H543" s="167">
        <f t="shared" si="130"/>
        <v>0</v>
      </c>
      <c r="I543" s="168">
        <f>I544</f>
        <v>0</v>
      </c>
      <c r="J543" s="168">
        <f t="shared" ref="J543:L549" si="132">J544</f>
        <v>0</v>
      </c>
      <c r="K543" s="168">
        <f t="shared" si="132"/>
        <v>0</v>
      </c>
      <c r="L543" s="168">
        <f t="shared" si="132"/>
        <v>0</v>
      </c>
    </row>
    <row r="544" spans="1:12" s="222" customFormat="1" ht="38.25" hidden="1">
      <c r="A544" s="148"/>
      <c r="B544" s="116" t="s">
        <v>86</v>
      </c>
      <c r="C544" s="276"/>
      <c r="D544" s="117" t="s">
        <v>18</v>
      </c>
      <c r="E544" s="117" t="s">
        <v>38</v>
      </c>
      <c r="F544" s="117" t="s">
        <v>667</v>
      </c>
      <c r="G544" s="117" t="s">
        <v>57</v>
      </c>
      <c r="H544" s="167">
        <f t="shared" si="130"/>
        <v>0</v>
      </c>
      <c r="I544" s="168">
        <f>I545</f>
        <v>0</v>
      </c>
      <c r="J544" s="168">
        <f t="shared" si="132"/>
        <v>0</v>
      </c>
      <c r="K544" s="168">
        <f t="shared" si="132"/>
        <v>0</v>
      </c>
      <c r="L544" s="168">
        <f t="shared" si="132"/>
        <v>0</v>
      </c>
    </row>
    <row r="545" spans="1:12" s="222" customFormat="1" ht="38.25" hidden="1">
      <c r="A545" s="148"/>
      <c r="B545" s="116" t="s">
        <v>111</v>
      </c>
      <c r="C545" s="276"/>
      <c r="D545" s="117" t="s">
        <v>18</v>
      </c>
      <c r="E545" s="117" t="s">
        <v>38</v>
      </c>
      <c r="F545" s="117" t="s">
        <v>667</v>
      </c>
      <c r="G545" s="117" t="s">
        <v>59</v>
      </c>
      <c r="H545" s="167">
        <f t="shared" si="130"/>
        <v>0</v>
      </c>
      <c r="I545" s="168">
        <f>I546</f>
        <v>0</v>
      </c>
      <c r="J545" s="168">
        <f t="shared" si="132"/>
        <v>0</v>
      </c>
      <c r="K545" s="168">
        <f t="shared" si="132"/>
        <v>0</v>
      </c>
      <c r="L545" s="168">
        <f t="shared" si="132"/>
        <v>0</v>
      </c>
    </row>
    <row r="546" spans="1:12" s="222" customFormat="1" ht="51" hidden="1">
      <c r="A546" s="148"/>
      <c r="B546" s="116" t="s">
        <v>259</v>
      </c>
      <c r="C546" s="276"/>
      <c r="D546" s="117" t="s">
        <v>18</v>
      </c>
      <c r="E546" s="117" t="s">
        <v>38</v>
      </c>
      <c r="F546" s="117" t="s">
        <v>667</v>
      </c>
      <c r="G546" s="117" t="s">
        <v>61</v>
      </c>
      <c r="H546" s="167">
        <f t="shared" si="130"/>
        <v>0</v>
      </c>
      <c r="I546" s="168">
        <v>0</v>
      </c>
      <c r="J546" s="168">
        <v>0</v>
      </c>
      <c r="K546" s="168"/>
      <c r="L546" s="168">
        <v>0</v>
      </c>
    </row>
    <row r="547" spans="1:12" s="222" customFormat="1" ht="51" hidden="1">
      <c r="A547" s="148"/>
      <c r="B547" s="116" t="s">
        <v>668</v>
      </c>
      <c r="C547" s="276"/>
      <c r="D547" s="117" t="s">
        <v>18</v>
      </c>
      <c r="E547" s="117" t="s">
        <v>38</v>
      </c>
      <c r="F547" s="117" t="s">
        <v>669</v>
      </c>
      <c r="G547" s="117"/>
      <c r="H547" s="167">
        <f t="shared" si="130"/>
        <v>0</v>
      </c>
      <c r="I547" s="168">
        <f>I548</f>
        <v>0</v>
      </c>
      <c r="J547" s="168">
        <f t="shared" si="132"/>
        <v>0</v>
      </c>
      <c r="K547" s="168">
        <f t="shared" si="132"/>
        <v>0</v>
      </c>
      <c r="L547" s="168">
        <f t="shared" si="132"/>
        <v>0</v>
      </c>
    </row>
    <row r="548" spans="1:12" s="222" customFormat="1" ht="38.25" hidden="1">
      <c r="A548" s="148"/>
      <c r="B548" s="116" t="s">
        <v>86</v>
      </c>
      <c r="C548" s="276"/>
      <c r="D548" s="117" t="s">
        <v>18</v>
      </c>
      <c r="E548" s="117" t="s">
        <v>38</v>
      </c>
      <c r="F548" s="117" t="s">
        <v>669</v>
      </c>
      <c r="G548" s="117" t="s">
        <v>57</v>
      </c>
      <c r="H548" s="167">
        <f t="shared" si="130"/>
        <v>0</v>
      </c>
      <c r="I548" s="168">
        <f>I549</f>
        <v>0</v>
      </c>
      <c r="J548" s="168">
        <f t="shared" si="132"/>
        <v>0</v>
      </c>
      <c r="K548" s="168">
        <f t="shared" si="132"/>
        <v>0</v>
      </c>
      <c r="L548" s="168">
        <f t="shared" si="132"/>
        <v>0</v>
      </c>
    </row>
    <row r="549" spans="1:12" s="222" customFormat="1" ht="53.25" hidden="1" customHeight="1">
      <c r="A549" s="148"/>
      <c r="B549" s="116" t="s">
        <v>111</v>
      </c>
      <c r="C549" s="276"/>
      <c r="D549" s="117" t="s">
        <v>18</v>
      </c>
      <c r="E549" s="117" t="s">
        <v>38</v>
      </c>
      <c r="F549" s="117" t="s">
        <v>669</v>
      </c>
      <c r="G549" s="117" t="s">
        <v>59</v>
      </c>
      <c r="H549" s="167">
        <f t="shared" si="130"/>
        <v>0</v>
      </c>
      <c r="I549" s="168">
        <f>I550</f>
        <v>0</v>
      </c>
      <c r="J549" s="168">
        <f t="shared" si="132"/>
        <v>0</v>
      </c>
      <c r="K549" s="168">
        <f t="shared" si="132"/>
        <v>0</v>
      </c>
      <c r="L549" s="168">
        <f t="shared" si="132"/>
        <v>0</v>
      </c>
    </row>
    <row r="550" spans="1:12" s="222" customFormat="1" ht="51" hidden="1">
      <c r="A550" s="148"/>
      <c r="B550" s="116" t="s">
        <v>259</v>
      </c>
      <c r="C550" s="276"/>
      <c r="D550" s="117" t="s">
        <v>18</v>
      </c>
      <c r="E550" s="117" t="s">
        <v>38</v>
      </c>
      <c r="F550" s="117" t="s">
        <v>669</v>
      </c>
      <c r="G550" s="117" t="s">
        <v>61</v>
      </c>
      <c r="H550" s="167">
        <f t="shared" si="130"/>
        <v>0</v>
      </c>
      <c r="I550" s="168"/>
      <c r="J550" s="168">
        <v>0</v>
      </c>
      <c r="K550" s="168">
        <v>0</v>
      </c>
      <c r="L550" s="168">
        <v>0</v>
      </c>
    </row>
    <row r="551" spans="1:12" s="222" customFormat="1" ht="42.75" customHeight="1">
      <c r="A551" s="148"/>
      <c r="B551" s="116" t="s">
        <v>369</v>
      </c>
      <c r="C551" s="149"/>
      <c r="D551" s="117" t="s">
        <v>18</v>
      </c>
      <c r="E551" s="117" t="s">
        <v>38</v>
      </c>
      <c r="F551" s="139" t="s">
        <v>370</v>
      </c>
      <c r="G551" s="117"/>
      <c r="H551" s="320">
        <f t="shared" ref="H551:H560" si="133">SUM(I551:L551)</f>
        <v>-265.89999999999998</v>
      </c>
      <c r="I551" s="168">
        <f>I552</f>
        <v>-265.89999999999998</v>
      </c>
      <c r="J551" s="168">
        <f t="shared" ref="J551:L554" si="134">J552</f>
        <v>0</v>
      </c>
      <c r="K551" s="168">
        <f t="shared" si="134"/>
        <v>0</v>
      </c>
      <c r="L551" s="168">
        <f t="shared" si="134"/>
        <v>0</v>
      </c>
    </row>
    <row r="552" spans="1:12" s="222" customFormat="1" ht="25.5">
      <c r="A552" s="148"/>
      <c r="B552" s="116" t="s">
        <v>538</v>
      </c>
      <c r="C552" s="149"/>
      <c r="D552" s="117" t="s">
        <v>18</v>
      </c>
      <c r="E552" s="117" t="s">
        <v>38</v>
      </c>
      <c r="F552" s="139" t="s">
        <v>570</v>
      </c>
      <c r="G552" s="117"/>
      <c r="H552" s="320">
        <f t="shared" si="133"/>
        <v>-265.89999999999998</v>
      </c>
      <c r="I552" s="168">
        <f>I553</f>
        <v>-265.89999999999998</v>
      </c>
      <c r="J552" s="168">
        <f t="shared" si="134"/>
        <v>0</v>
      </c>
      <c r="K552" s="168">
        <f t="shared" si="134"/>
        <v>0</v>
      </c>
      <c r="L552" s="168">
        <f t="shared" si="134"/>
        <v>0</v>
      </c>
    </row>
    <row r="553" spans="1:12" s="222" customFormat="1" ht="53.25" customHeight="1">
      <c r="A553" s="148"/>
      <c r="B553" s="116" t="s">
        <v>86</v>
      </c>
      <c r="C553" s="138"/>
      <c r="D553" s="117" t="s">
        <v>18</v>
      </c>
      <c r="E553" s="117" t="s">
        <v>38</v>
      </c>
      <c r="F553" s="139" t="s">
        <v>570</v>
      </c>
      <c r="G553" s="146" t="s">
        <v>57</v>
      </c>
      <c r="H553" s="320">
        <f t="shared" si="133"/>
        <v>-265.89999999999998</v>
      </c>
      <c r="I553" s="321">
        <f>I554</f>
        <v>-265.89999999999998</v>
      </c>
      <c r="J553" s="321">
        <f t="shared" si="134"/>
        <v>0</v>
      </c>
      <c r="K553" s="321">
        <f t="shared" si="134"/>
        <v>0</v>
      </c>
      <c r="L553" s="321">
        <f t="shared" si="134"/>
        <v>0</v>
      </c>
    </row>
    <row r="554" spans="1:12" s="222" customFormat="1" ht="38.25">
      <c r="A554" s="148"/>
      <c r="B554" s="116" t="s">
        <v>111</v>
      </c>
      <c r="C554" s="138"/>
      <c r="D554" s="117" t="s">
        <v>18</v>
      </c>
      <c r="E554" s="117" t="s">
        <v>38</v>
      </c>
      <c r="F554" s="139" t="s">
        <v>570</v>
      </c>
      <c r="G554" s="146" t="s">
        <v>59</v>
      </c>
      <c r="H554" s="320">
        <f t="shared" si="133"/>
        <v>-265.89999999999998</v>
      </c>
      <c r="I554" s="321">
        <f>I555</f>
        <v>-265.89999999999998</v>
      </c>
      <c r="J554" s="321">
        <f t="shared" si="134"/>
        <v>0</v>
      </c>
      <c r="K554" s="321">
        <f t="shared" si="134"/>
        <v>0</v>
      </c>
      <c r="L554" s="321">
        <f t="shared" si="134"/>
        <v>0</v>
      </c>
    </row>
    <row r="555" spans="1:12" s="222" customFormat="1" ht="51">
      <c r="A555" s="148"/>
      <c r="B555" s="116" t="s">
        <v>259</v>
      </c>
      <c r="C555" s="138"/>
      <c r="D555" s="117" t="s">
        <v>18</v>
      </c>
      <c r="E555" s="117" t="s">
        <v>38</v>
      </c>
      <c r="F555" s="139" t="s">
        <v>570</v>
      </c>
      <c r="G555" s="146" t="s">
        <v>61</v>
      </c>
      <c r="H555" s="320">
        <f t="shared" si="133"/>
        <v>-265.89999999999998</v>
      </c>
      <c r="I555" s="321">
        <f>-265.9</f>
        <v>-265.89999999999998</v>
      </c>
      <c r="J555" s="341">
        <v>0</v>
      </c>
      <c r="K555" s="341">
        <v>0</v>
      </c>
      <c r="L555" s="341">
        <v>0</v>
      </c>
    </row>
    <row r="556" spans="1:12" s="222" customFormat="1" ht="51">
      <c r="A556" s="148"/>
      <c r="B556" s="116" t="s">
        <v>371</v>
      </c>
      <c r="C556" s="149"/>
      <c r="D556" s="117" t="s">
        <v>18</v>
      </c>
      <c r="E556" s="117" t="s">
        <v>38</v>
      </c>
      <c r="F556" s="139" t="s">
        <v>372</v>
      </c>
      <c r="G556" s="117"/>
      <c r="H556" s="320">
        <f t="shared" si="133"/>
        <v>42.4</v>
      </c>
      <c r="I556" s="168">
        <f>I557</f>
        <v>42.4</v>
      </c>
      <c r="J556" s="168">
        <f t="shared" ref="J556:L559" si="135">J557</f>
        <v>0</v>
      </c>
      <c r="K556" s="168">
        <f t="shared" si="135"/>
        <v>0</v>
      </c>
      <c r="L556" s="168">
        <f t="shared" si="135"/>
        <v>0</v>
      </c>
    </row>
    <row r="557" spans="1:12" s="222" customFormat="1" ht="53.25" customHeight="1">
      <c r="A557" s="148"/>
      <c r="B557" s="116" t="s">
        <v>538</v>
      </c>
      <c r="C557" s="149"/>
      <c r="D557" s="117" t="s">
        <v>18</v>
      </c>
      <c r="E557" s="117" t="s">
        <v>38</v>
      </c>
      <c r="F557" s="139" t="s">
        <v>569</v>
      </c>
      <c r="G557" s="117"/>
      <c r="H557" s="320">
        <f t="shared" si="133"/>
        <v>42.4</v>
      </c>
      <c r="I557" s="168">
        <f>I558</f>
        <v>42.4</v>
      </c>
      <c r="J557" s="168">
        <f t="shared" si="135"/>
        <v>0</v>
      </c>
      <c r="K557" s="168">
        <f t="shared" si="135"/>
        <v>0</v>
      </c>
      <c r="L557" s="168">
        <f t="shared" si="135"/>
        <v>0</v>
      </c>
    </row>
    <row r="558" spans="1:12" s="222" customFormat="1" ht="53.25" customHeight="1">
      <c r="A558" s="148"/>
      <c r="B558" s="116" t="s">
        <v>86</v>
      </c>
      <c r="C558" s="138"/>
      <c r="D558" s="117" t="s">
        <v>18</v>
      </c>
      <c r="E558" s="117" t="s">
        <v>38</v>
      </c>
      <c r="F558" s="139" t="s">
        <v>569</v>
      </c>
      <c r="G558" s="146" t="s">
        <v>57</v>
      </c>
      <c r="H558" s="320">
        <f t="shared" si="133"/>
        <v>42.4</v>
      </c>
      <c r="I558" s="321">
        <f>I559</f>
        <v>42.4</v>
      </c>
      <c r="J558" s="321">
        <f t="shared" si="135"/>
        <v>0</v>
      </c>
      <c r="K558" s="321">
        <f t="shared" si="135"/>
        <v>0</v>
      </c>
      <c r="L558" s="321">
        <f t="shared" si="135"/>
        <v>0</v>
      </c>
    </row>
    <row r="559" spans="1:12" s="150" customFormat="1" ht="38.25">
      <c r="A559" s="148"/>
      <c r="B559" s="116" t="s">
        <v>111</v>
      </c>
      <c r="C559" s="138"/>
      <c r="D559" s="117" t="s">
        <v>18</v>
      </c>
      <c r="E559" s="117" t="s">
        <v>38</v>
      </c>
      <c r="F559" s="139" t="s">
        <v>569</v>
      </c>
      <c r="G559" s="146" t="s">
        <v>59</v>
      </c>
      <c r="H559" s="320">
        <f t="shared" si="133"/>
        <v>42.4</v>
      </c>
      <c r="I559" s="321">
        <f>I560</f>
        <v>42.4</v>
      </c>
      <c r="J559" s="321">
        <f t="shared" si="135"/>
        <v>0</v>
      </c>
      <c r="K559" s="321">
        <f t="shared" si="135"/>
        <v>0</v>
      </c>
      <c r="L559" s="321">
        <f t="shared" si="135"/>
        <v>0</v>
      </c>
    </row>
    <row r="560" spans="1:12" s="150" customFormat="1" ht="51">
      <c r="A560" s="148"/>
      <c r="B560" s="116" t="s">
        <v>259</v>
      </c>
      <c r="C560" s="138"/>
      <c r="D560" s="117" t="s">
        <v>18</v>
      </c>
      <c r="E560" s="117" t="s">
        <v>38</v>
      </c>
      <c r="F560" s="139" t="s">
        <v>569</v>
      </c>
      <c r="G560" s="146" t="s">
        <v>61</v>
      </c>
      <c r="H560" s="320">
        <f t="shared" si="133"/>
        <v>42.4</v>
      </c>
      <c r="I560" s="321">
        <f>42.4</f>
        <v>42.4</v>
      </c>
      <c r="J560" s="341">
        <v>0</v>
      </c>
      <c r="K560" s="341">
        <v>0</v>
      </c>
      <c r="L560" s="341">
        <v>0</v>
      </c>
    </row>
    <row r="561" spans="1:17" s="222" customFormat="1" ht="98.25" customHeight="1">
      <c r="A561" s="199"/>
      <c r="B561" s="1" t="s">
        <v>694</v>
      </c>
      <c r="C561" s="20"/>
      <c r="D561" s="3" t="s">
        <v>18</v>
      </c>
      <c r="E561" s="3" t="s">
        <v>38</v>
      </c>
      <c r="F561" s="7" t="s">
        <v>696</v>
      </c>
      <c r="G561" s="15"/>
      <c r="H561" s="167">
        <f t="shared" ref="H561:H570" si="136">I561+J561+K561+L561</f>
        <v>-72.3</v>
      </c>
      <c r="I561" s="168">
        <f>I562</f>
        <v>-72.3</v>
      </c>
      <c r="J561" s="168">
        <f t="shared" ref="J561:L564" si="137">J562</f>
        <v>0</v>
      </c>
      <c r="K561" s="168">
        <f t="shared" si="137"/>
        <v>0</v>
      </c>
      <c r="L561" s="168">
        <f t="shared" si="137"/>
        <v>0</v>
      </c>
      <c r="N561" s="272"/>
    </row>
    <row r="562" spans="1:17" s="222" customFormat="1" ht="25.5">
      <c r="A562" s="199"/>
      <c r="B562" s="1" t="s">
        <v>538</v>
      </c>
      <c r="C562" s="75"/>
      <c r="D562" s="3" t="s">
        <v>18</v>
      </c>
      <c r="E562" s="3" t="s">
        <v>38</v>
      </c>
      <c r="F562" s="7" t="s">
        <v>695</v>
      </c>
      <c r="G562" s="3"/>
      <c r="H562" s="167">
        <f t="shared" si="136"/>
        <v>-72.3</v>
      </c>
      <c r="I562" s="168">
        <f>I563</f>
        <v>-72.3</v>
      </c>
      <c r="J562" s="168">
        <f t="shared" si="137"/>
        <v>0</v>
      </c>
      <c r="K562" s="168">
        <f t="shared" si="137"/>
        <v>0</v>
      </c>
      <c r="L562" s="168">
        <f t="shared" si="137"/>
        <v>0</v>
      </c>
      <c r="N562" s="272"/>
    </row>
    <row r="563" spans="1:17" s="222" customFormat="1" ht="38.25">
      <c r="A563" s="199"/>
      <c r="B563" s="1" t="s">
        <v>86</v>
      </c>
      <c r="C563" s="20"/>
      <c r="D563" s="3" t="s">
        <v>18</v>
      </c>
      <c r="E563" s="3" t="s">
        <v>38</v>
      </c>
      <c r="F563" s="7" t="s">
        <v>695</v>
      </c>
      <c r="G563" s="15" t="s">
        <v>57</v>
      </c>
      <c r="H563" s="167">
        <f t="shared" si="136"/>
        <v>-72.3</v>
      </c>
      <c r="I563" s="168">
        <f>I564</f>
        <v>-72.3</v>
      </c>
      <c r="J563" s="168">
        <f t="shared" si="137"/>
        <v>0</v>
      </c>
      <c r="K563" s="168">
        <f t="shared" si="137"/>
        <v>0</v>
      </c>
      <c r="L563" s="168">
        <f t="shared" si="137"/>
        <v>0</v>
      </c>
      <c r="N563" s="272"/>
    </row>
    <row r="564" spans="1:17" s="222" customFormat="1" ht="35.25" customHeight="1">
      <c r="A564" s="199"/>
      <c r="B564" s="1" t="s">
        <v>111</v>
      </c>
      <c r="C564" s="20"/>
      <c r="D564" s="3" t="s">
        <v>18</v>
      </c>
      <c r="E564" s="3" t="s">
        <v>38</v>
      </c>
      <c r="F564" s="7" t="s">
        <v>695</v>
      </c>
      <c r="G564" s="15" t="s">
        <v>59</v>
      </c>
      <c r="H564" s="167">
        <f t="shared" si="136"/>
        <v>-72.3</v>
      </c>
      <c r="I564" s="168">
        <f>I565</f>
        <v>-72.3</v>
      </c>
      <c r="J564" s="168">
        <f t="shared" si="137"/>
        <v>0</v>
      </c>
      <c r="K564" s="168">
        <f t="shared" si="137"/>
        <v>0</v>
      </c>
      <c r="L564" s="168">
        <f t="shared" si="137"/>
        <v>0</v>
      </c>
      <c r="N564" s="272"/>
    </row>
    <row r="565" spans="1:17" s="222" customFormat="1" ht="61.5" customHeight="1">
      <c r="A565" s="199"/>
      <c r="B565" s="1" t="s">
        <v>259</v>
      </c>
      <c r="C565" s="20"/>
      <c r="D565" s="3" t="s">
        <v>18</v>
      </c>
      <c r="E565" s="3" t="s">
        <v>38</v>
      </c>
      <c r="F565" s="7" t="s">
        <v>695</v>
      </c>
      <c r="G565" s="15" t="s">
        <v>61</v>
      </c>
      <c r="H565" s="167">
        <f t="shared" si="136"/>
        <v>-72.3</v>
      </c>
      <c r="I565" s="168">
        <f>-61.3-11</f>
        <v>-72.3</v>
      </c>
      <c r="J565" s="168">
        <v>0</v>
      </c>
      <c r="K565" s="168">
        <v>0</v>
      </c>
      <c r="L565" s="168">
        <v>0</v>
      </c>
      <c r="N565" s="272"/>
    </row>
    <row r="566" spans="1:17" s="25" customFormat="1" ht="25.5">
      <c r="A566" s="9"/>
      <c r="B566" s="1" t="s">
        <v>706</v>
      </c>
      <c r="C566" s="74"/>
      <c r="D566" s="3" t="s">
        <v>18</v>
      </c>
      <c r="E566" s="3" t="s">
        <v>38</v>
      </c>
      <c r="F566" s="3" t="s">
        <v>707</v>
      </c>
      <c r="G566" s="3"/>
      <c r="H566" s="166">
        <f>SUM(I566:L566)</f>
        <v>37.1</v>
      </c>
      <c r="I566" s="308">
        <f>I567</f>
        <v>37.1</v>
      </c>
      <c r="J566" s="308">
        <f t="shared" ref="J566:L567" si="138">J567</f>
        <v>0</v>
      </c>
      <c r="K566" s="308">
        <f t="shared" si="138"/>
        <v>0</v>
      </c>
      <c r="L566" s="308">
        <f t="shared" si="138"/>
        <v>0</v>
      </c>
      <c r="M566" s="309"/>
      <c r="N566" s="309"/>
      <c r="O566" s="309"/>
      <c r="P566" s="309"/>
      <c r="Q566" s="309"/>
    </row>
    <row r="567" spans="1:17" s="25" customFormat="1">
      <c r="A567" s="9"/>
      <c r="B567" s="23" t="s">
        <v>71</v>
      </c>
      <c r="C567" s="75"/>
      <c r="D567" s="3" t="s">
        <v>18</v>
      </c>
      <c r="E567" s="3" t="s">
        <v>38</v>
      </c>
      <c r="F567" s="3" t="s">
        <v>722</v>
      </c>
      <c r="G567" s="3" t="s">
        <v>72</v>
      </c>
      <c r="H567" s="166">
        <f>SUM(I567:L567)</f>
        <v>37.1</v>
      </c>
      <c r="I567" s="308">
        <f>I568</f>
        <v>37.1</v>
      </c>
      <c r="J567" s="308">
        <f t="shared" si="138"/>
        <v>0</v>
      </c>
      <c r="K567" s="308">
        <f t="shared" si="138"/>
        <v>0</v>
      </c>
      <c r="L567" s="308">
        <f t="shared" si="138"/>
        <v>0</v>
      </c>
      <c r="M567" s="309"/>
      <c r="N567" s="309"/>
      <c r="O567" s="309"/>
      <c r="P567" s="309"/>
      <c r="Q567" s="309"/>
    </row>
    <row r="568" spans="1:17" s="29" customFormat="1">
      <c r="A568" s="72"/>
      <c r="B568" s="1" t="s">
        <v>715</v>
      </c>
      <c r="C568" s="20"/>
      <c r="D568" s="3" t="s">
        <v>18</v>
      </c>
      <c r="E568" s="3" t="s">
        <v>38</v>
      </c>
      <c r="F568" s="3" t="s">
        <v>722</v>
      </c>
      <c r="G568" s="15" t="s">
        <v>716</v>
      </c>
      <c r="H568" s="166">
        <f>SUM(I568:L568)</f>
        <v>37.1</v>
      </c>
      <c r="I568" s="308">
        <f>I569</f>
        <v>37.1</v>
      </c>
      <c r="J568" s="308">
        <v>0</v>
      </c>
      <c r="K568" s="308">
        <v>0</v>
      </c>
      <c r="L568" s="308">
        <v>0</v>
      </c>
      <c r="M568" s="310"/>
      <c r="N568" s="310"/>
      <c r="O568" s="310"/>
      <c r="P568" s="310"/>
      <c r="Q568" s="310"/>
    </row>
    <row r="569" spans="1:17" s="29" customFormat="1" ht="135" customHeight="1">
      <c r="A569" s="72"/>
      <c r="B569" s="12" t="s">
        <v>723</v>
      </c>
      <c r="C569" s="20"/>
      <c r="D569" s="3" t="s">
        <v>18</v>
      </c>
      <c r="E569" s="3" t="s">
        <v>38</v>
      </c>
      <c r="F569" s="3" t="s">
        <v>722</v>
      </c>
      <c r="G569" s="15" t="s">
        <v>718</v>
      </c>
      <c r="H569" s="166">
        <f>I569+J569+K569+L569</f>
        <v>37.1</v>
      </c>
      <c r="I569" s="308">
        <v>37.1</v>
      </c>
      <c r="J569" s="308">
        <v>0</v>
      </c>
      <c r="K569" s="308">
        <v>0</v>
      </c>
      <c r="L569" s="308">
        <v>0</v>
      </c>
      <c r="M569" s="310"/>
      <c r="N569" s="310"/>
      <c r="O569" s="310"/>
      <c r="P569" s="310"/>
      <c r="Q569" s="310"/>
    </row>
    <row r="570" spans="1:17" s="150" customFormat="1" ht="49.5" customHeight="1">
      <c r="A570" s="226"/>
      <c r="B570" s="269" t="s">
        <v>25</v>
      </c>
      <c r="C570" s="270"/>
      <c r="D570" s="271" t="s">
        <v>19</v>
      </c>
      <c r="E570" s="271" t="s">
        <v>15</v>
      </c>
      <c r="F570" s="271"/>
      <c r="G570" s="271"/>
      <c r="H570" s="320">
        <f t="shared" si="136"/>
        <v>6536.6999999999989</v>
      </c>
      <c r="I570" s="320">
        <f>I571+I630+I677+I722</f>
        <v>-4629.2000000000007</v>
      </c>
      <c r="J570" s="320">
        <f>J571+J630+J677+J722</f>
        <v>-662.09999999999991</v>
      </c>
      <c r="K570" s="320">
        <f>K571+K630+K677+K722</f>
        <v>11828</v>
      </c>
      <c r="L570" s="320">
        <f>L571+L630+L677+L722</f>
        <v>0</v>
      </c>
    </row>
    <row r="571" spans="1:17" s="150" customFormat="1">
      <c r="A571" s="226"/>
      <c r="B571" s="138" t="s">
        <v>26</v>
      </c>
      <c r="C571" s="270"/>
      <c r="D571" s="271" t="s">
        <v>19</v>
      </c>
      <c r="E571" s="271" t="s">
        <v>14</v>
      </c>
      <c r="F571" s="271"/>
      <c r="G571" s="271"/>
      <c r="H571" s="320">
        <f t="shared" ref="H571:H605" si="139">I571+J571+K571+L571</f>
        <v>250.7</v>
      </c>
      <c r="I571" s="320">
        <f>I572+I604+I610</f>
        <v>250.7</v>
      </c>
      <c r="J571" s="320">
        <f>J572+J604+J610</f>
        <v>0</v>
      </c>
      <c r="K571" s="320">
        <f>K572+K604+K610</f>
        <v>0</v>
      </c>
      <c r="L571" s="320">
        <f>L572+L604+L610</f>
        <v>0</v>
      </c>
    </row>
    <row r="572" spans="1:17" s="150" customFormat="1" ht="59.25" hidden="1" customHeight="1">
      <c r="A572" s="226"/>
      <c r="B572" s="217" t="s">
        <v>373</v>
      </c>
      <c r="C572" s="270"/>
      <c r="D572" s="146" t="s">
        <v>19</v>
      </c>
      <c r="E572" s="146" t="s">
        <v>14</v>
      </c>
      <c r="F572" s="146" t="s">
        <v>374</v>
      </c>
      <c r="G572" s="146"/>
      <c r="H572" s="320">
        <f t="shared" si="139"/>
        <v>0</v>
      </c>
      <c r="I572" s="321">
        <f>I573+I580+I584+I596+I600+I588+I592</f>
        <v>0</v>
      </c>
      <c r="J572" s="321">
        <f>J573+J580+J584+J596+J600+J588+J592</f>
        <v>0</v>
      </c>
      <c r="K572" s="321">
        <f>K573+K580+K584+K596+K600+K588+K592</f>
        <v>0</v>
      </c>
      <c r="L572" s="321">
        <f>L573+L580+L584+L596+L600+L588+L592</f>
        <v>0</v>
      </c>
    </row>
    <row r="573" spans="1:17" s="150" customFormat="1" ht="25.5" hidden="1">
      <c r="A573" s="226"/>
      <c r="B573" s="116" t="s">
        <v>538</v>
      </c>
      <c r="C573" s="270"/>
      <c r="D573" s="146" t="s">
        <v>19</v>
      </c>
      <c r="E573" s="146" t="s">
        <v>14</v>
      </c>
      <c r="F573" s="146" t="s">
        <v>375</v>
      </c>
      <c r="G573" s="146"/>
      <c r="H573" s="320">
        <f t="shared" si="139"/>
        <v>0</v>
      </c>
      <c r="I573" s="321">
        <f>I574+I577</f>
        <v>0</v>
      </c>
      <c r="J573" s="321">
        <f>J574+J577</f>
        <v>0</v>
      </c>
      <c r="K573" s="321">
        <f>K574+K577</f>
        <v>0</v>
      </c>
      <c r="L573" s="321">
        <f>L574+L577</f>
        <v>0</v>
      </c>
    </row>
    <row r="574" spans="1:17" s="150" customFormat="1" ht="38.25" hidden="1">
      <c r="A574" s="220"/>
      <c r="B574" s="116" t="s">
        <v>86</v>
      </c>
      <c r="C574" s="282"/>
      <c r="D574" s="146" t="s">
        <v>19</v>
      </c>
      <c r="E574" s="146" t="s">
        <v>14</v>
      </c>
      <c r="F574" s="146" t="s">
        <v>375</v>
      </c>
      <c r="G574" s="146" t="s">
        <v>57</v>
      </c>
      <c r="H574" s="320">
        <f t="shared" si="139"/>
        <v>0</v>
      </c>
      <c r="I574" s="321">
        <f>I575</f>
        <v>0</v>
      </c>
      <c r="J574" s="321">
        <f t="shared" ref="J574:L575" si="140">J575</f>
        <v>0</v>
      </c>
      <c r="K574" s="321">
        <f t="shared" si="140"/>
        <v>0</v>
      </c>
      <c r="L574" s="321">
        <f t="shared" si="140"/>
        <v>0</v>
      </c>
    </row>
    <row r="575" spans="1:17" s="150" customFormat="1" ht="38.25" hidden="1">
      <c r="A575" s="220"/>
      <c r="B575" s="217" t="s">
        <v>111</v>
      </c>
      <c r="C575" s="282"/>
      <c r="D575" s="146" t="s">
        <v>19</v>
      </c>
      <c r="E575" s="146" t="s">
        <v>14</v>
      </c>
      <c r="F575" s="146" t="s">
        <v>375</v>
      </c>
      <c r="G575" s="146" t="s">
        <v>59</v>
      </c>
      <c r="H575" s="320">
        <f t="shared" si="139"/>
        <v>0</v>
      </c>
      <c r="I575" s="321">
        <f>I576</f>
        <v>0</v>
      </c>
      <c r="J575" s="321">
        <f t="shared" si="140"/>
        <v>0</v>
      </c>
      <c r="K575" s="321">
        <f t="shared" si="140"/>
        <v>0</v>
      </c>
      <c r="L575" s="321">
        <f t="shared" si="140"/>
        <v>0</v>
      </c>
    </row>
    <row r="576" spans="1:17" s="150" customFormat="1" ht="51" hidden="1">
      <c r="A576" s="220"/>
      <c r="B576" s="217" t="s">
        <v>259</v>
      </c>
      <c r="C576" s="282"/>
      <c r="D576" s="146" t="s">
        <v>19</v>
      </c>
      <c r="E576" s="146" t="s">
        <v>14</v>
      </c>
      <c r="F576" s="146" t="s">
        <v>375</v>
      </c>
      <c r="G576" s="146" t="s">
        <v>61</v>
      </c>
      <c r="H576" s="320">
        <f t="shared" si="139"/>
        <v>0</v>
      </c>
      <c r="I576" s="321">
        <f>100-100</f>
        <v>0</v>
      </c>
      <c r="J576" s="321">
        <v>0</v>
      </c>
      <c r="K576" s="321">
        <v>0</v>
      </c>
      <c r="L576" s="321">
        <v>0</v>
      </c>
    </row>
    <row r="577" spans="1:12" s="150" customFormat="1" ht="39.950000000000003" hidden="1" customHeight="1">
      <c r="A577" s="226"/>
      <c r="B577" s="217" t="s">
        <v>343</v>
      </c>
      <c r="C577" s="138"/>
      <c r="D577" s="146" t="s">
        <v>19</v>
      </c>
      <c r="E577" s="146" t="s">
        <v>14</v>
      </c>
      <c r="F577" s="146" t="s">
        <v>375</v>
      </c>
      <c r="G577" s="146" t="s">
        <v>77</v>
      </c>
      <c r="H577" s="320">
        <f t="shared" si="139"/>
        <v>0</v>
      </c>
      <c r="I577" s="321">
        <f>I578</f>
        <v>0</v>
      </c>
      <c r="J577" s="321">
        <f t="shared" ref="J577:L578" si="141">J578</f>
        <v>0</v>
      </c>
      <c r="K577" s="321">
        <f t="shared" si="141"/>
        <v>0</v>
      </c>
      <c r="L577" s="321">
        <f t="shared" si="141"/>
        <v>0</v>
      </c>
    </row>
    <row r="578" spans="1:12" s="150" customFormat="1" ht="27" hidden="1" customHeight="1">
      <c r="A578" s="226"/>
      <c r="B578" s="217" t="s">
        <v>35</v>
      </c>
      <c r="C578" s="138"/>
      <c r="D578" s="146" t="s">
        <v>19</v>
      </c>
      <c r="E578" s="146" t="s">
        <v>14</v>
      </c>
      <c r="F578" s="146" t="s">
        <v>375</v>
      </c>
      <c r="G578" s="146" t="s">
        <v>78</v>
      </c>
      <c r="H578" s="320">
        <f t="shared" si="139"/>
        <v>0</v>
      </c>
      <c r="I578" s="321">
        <f>I579</f>
        <v>0</v>
      </c>
      <c r="J578" s="321">
        <f t="shared" si="141"/>
        <v>0</v>
      </c>
      <c r="K578" s="321">
        <f t="shared" si="141"/>
        <v>0</v>
      </c>
      <c r="L578" s="321">
        <f t="shared" si="141"/>
        <v>0</v>
      </c>
    </row>
    <row r="579" spans="1:12" s="150" customFormat="1" ht="47.25" hidden="1" customHeight="1">
      <c r="A579" s="226"/>
      <c r="B579" s="217" t="s">
        <v>90</v>
      </c>
      <c r="C579" s="138"/>
      <c r="D579" s="146" t="s">
        <v>19</v>
      </c>
      <c r="E579" s="146" t="s">
        <v>14</v>
      </c>
      <c r="F579" s="146" t="s">
        <v>375</v>
      </c>
      <c r="G579" s="146" t="s">
        <v>91</v>
      </c>
      <c r="H579" s="320">
        <f t="shared" si="139"/>
        <v>0</v>
      </c>
      <c r="I579" s="321"/>
      <c r="J579" s="321">
        <v>0</v>
      </c>
      <c r="K579" s="321">
        <v>0</v>
      </c>
      <c r="L579" s="321">
        <v>0</v>
      </c>
    </row>
    <row r="580" spans="1:12" s="150" customFormat="1" ht="127.5" hidden="1">
      <c r="A580" s="220"/>
      <c r="B580" s="217" t="s">
        <v>478</v>
      </c>
      <c r="C580" s="282"/>
      <c r="D580" s="146" t="s">
        <v>19</v>
      </c>
      <c r="E580" s="146" t="s">
        <v>14</v>
      </c>
      <c r="F580" s="146" t="s">
        <v>376</v>
      </c>
      <c r="G580" s="146"/>
      <c r="H580" s="320">
        <f t="shared" si="139"/>
        <v>0</v>
      </c>
      <c r="I580" s="321">
        <f>I581</f>
        <v>0</v>
      </c>
      <c r="J580" s="321">
        <f>J581</f>
        <v>0</v>
      </c>
      <c r="K580" s="321">
        <f>K581</f>
        <v>0</v>
      </c>
      <c r="L580" s="321">
        <f>L581</f>
        <v>0</v>
      </c>
    </row>
    <row r="581" spans="1:12" s="150" customFormat="1" ht="38.25" hidden="1">
      <c r="A581" s="220"/>
      <c r="B581" s="217" t="s">
        <v>343</v>
      </c>
      <c r="C581" s="282"/>
      <c r="D581" s="146" t="s">
        <v>19</v>
      </c>
      <c r="E581" s="146" t="s">
        <v>14</v>
      </c>
      <c r="F581" s="146" t="s">
        <v>376</v>
      </c>
      <c r="G581" s="146" t="s">
        <v>77</v>
      </c>
      <c r="H581" s="320">
        <f t="shared" si="139"/>
        <v>0</v>
      </c>
      <c r="I581" s="321">
        <f>I582</f>
        <v>0</v>
      </c>
      <c r="J581" s="321">
        <f t="shared" ref="J581:L586" si="142">J582</f>
        <v>0</v>
      </c>
      <c r="K581" s="321">
        <f t="shared" si="142"/>
        <v>0</v>
      </c>
      <c r="L581" s="321">
        <f t="shared" si="142"/>
        <v>0</v>
      </c>
    </row>
    <row r="582" spans="1:12" s="150" customFormat="1" hidden="1">
      <c r="A582" s="220"/>
      <c r="B582" s="217" t="s">
        <v>35</v>
      </c>
      <c r="C582" s="282"/>
      <c r="D582" s="146" t="s">
        <v>19</v>
      </c>
      <c r="E582" s="146" t="s">
        <v>14</v>
      </c>
      <c r="F582" s="146" t="s">
        <v>376</v>
      </c>
      <c r="G582" s="146" t="s">
        <v>78</v>
      </c>
      <c r="H582" s="320">
        <f t="shared" si="139"/>
        <v>0</v>
      </c>
      <c r="I582" s="321">
        <f>I583</f>
        <v>0</v>
      </c>
      <c r="J582" s="321">
        <f t="shared" si="142"/>
        <v>0</v>
      </c>
      <c r="K582" s="321">
        <f t="shared" si="142"/>
        <v>0</v>
      </c>
      <c r="L582" s="321">
        <f t="shared" si="142"/>
        <v>0</v>
      </c>
    </row>
    <row r="583" spans="1:12" s="150" customFormat="1" ht="39.950000000000003" hidden="1" customHeight="1">
      <c r="A583" s="220"/>
      <c r="B583" s="217" t="s">
        <v>142</v>
      </c>
      <c r="C583" s="282"/>
      <c r="D583" s="146" t="s">
        <v>19</v>
      </c>
      <c r="E583" s="146" t="s">
        <v>14</v>
      </c>
      <c r="F583" s="146" t="s">
        <v>376</v>
      </c>
      <c r="G583" s="146" t="s">
        <v>143</v>
      </c>
      <c r="H583" s="320">
        <f t="shared" si="139"/>
        <v>0</v>
      </c>
      <c r="I583" s="321">
        <v>0</v>
      </c>
      <c r="J583" s="321">
        <v>0</v>
      </c>
      <c r="K583" s="321"/>
      <c r="L583" s="321">
        <v>0</v>
      </c>
    </row>
    <row r="584" spans="1:12" s="150" customFormat="1" ht="59.25" hidden="1" customHeight="1">
      <c r="A584" s="220"/>
      <c r="B584" s="217" t="s">
        <v>583</v>
      </c>
      <c r="C584" s="282"/>
      <c r="D584" s="146" t="s">
        <v>19</v>
      </c>
      <c r="E584" s="146" t="s">
        <v>14</v>
      </c>
      <c r="F584" s="146" t="s">
        <v>584</v>
      </c>
      <c r="G584" s="146"/>
      <c r="H584" s="320">
        <f t="shared" ref="H584:H595" si="143">I584+J584+K584+L584</f>
        <v>0</v>
      </c>
      <c r="I584" s="321">
        <f>I585</f>
        <v>0</v>
      </c>
      <c r="J584" s="321">
        <f t="shared" si="142"/>
        <v>0</v>
      </c>
      <c r="K584" s="321">
        <f t="shared" si="142"/>
        <v>0</v>
      </c>
      <c r="L584" s="321">
        <f t="shared" si="142"/>
        <v>0</v>
      </c>
    </row>
    <row r="585" spans="1:12" s="150" customFormat="1" ht="38.25" hidden="1">
      <c r="A585" s="220"/>
      <c r="B585" s="217" t="s">
        <v>343</v>
      </c>
      <c r="C585" s="282"/>
      <c r="D585" s="146" t="s">
        <v>19</v>
      </c>
      <c r="E585" s="146" t="s">
        <v>14</v>
      </c>
      <c r="F585" s="146" t="s">
        <v>584</v>
      </c>
      <c r="G585" s="146" t="s">
        <v>77</v>
      </c>
      <c r="H585" s="320">
        <f t="shared" si="143"/>
        <v>0</v>
      </c>
      <c r="I585" s="321">
        <f>I586</f>
        <v>0</v>
      </c>
      <c r="J585" s="321">
        <f t="shared" si="142"/>
        <v>0</v>
      </c>
      <c r="K585" s="321">
        <f t="shared" si="142"/>
        <v>0</v>
      </c>
      <c r="L585" s="321">
        <f t="shared" si="142"/>
        <v>0</v>
      </c>
    </row>
    <row r="586" spans="1:12" s="150" customFormat="1" hidden="1">
      <c r="A586" s="220"/>
      <c r="B586" s="217" t="s">
        <v>35</v>
      </c>
      <c r="C586" s="282"/>
      <c r="D586" s="146" t="s">
        <v>19</v>
      </c>
      <c r="E586" s="146" t="s">
        <v>14</v>
      </c>
      <c r="F586" s="146" t="s">
        <v>584</v>
      </c>
      <c r="G586" s="146" t="s">
        <v>78</v>
      </c>
      <c r="H586" s="320">
        <f t="shared" si="143"/>
        <v>0</v>
      </c>
      <c r="I586" s="321">
        <f>I587</f>
        <v>0</v>
      </c>
      <c r="J586" s="321">
        <f t="shared" si="142"/>
        <v>0</v>
      </c>
      <c r="K586" s="321">
        <f t="shared" si="142"/>
        <v>0</v>
      </c>
      <c r="L586" s="321">
        <f t="shared" si="142"/>
        <v>0</v>
      </c>
    </row>
    <row r="587" spans="1:12" s="150" customFormat="1" ht="63.75" hidden="1">
      <c r="A587" s="220"/>
      <c r="B587" s="217" t="s">
        <v>142</v>
      </c>
      <c r="C587" s="282"/>
      <c r="D587" s="146" t="s">
        <v>19</v>
      </c>
      <c r="E587" s="146" t="s">
        <v>14</v>
      </c>
      <c r="F587" s="146" t="s">
        <v>584</v>
      </c>
      <c r="G587" s="146" t="s">
        <v>143</v>
      </c>
      <c r="H587" s="320">
        <f t="shared" si="143"/>
        <v>0</v>
      </c>
      <c r="I587" s="321"/>
      <c r="J587" s="321">
        <v>0</v>
      </c>
      <c r="K587" s="321">
        <v>0</v>
      </c>
      <c r="L587" s="321">
        <v>0</v>
      </c>
    </row>
    <row r="588" spans="1:12" s="150" customFormat="1" ht="114.75" hidden="1">
      <c r="A588" s="148"/>
      <c r="B588" s="116" t="s">
        <v>662</v>
      </c>
      <c r="C588" s="276"/>
      <c r="D588" s="117" t="s">
        <v>19</v>
      </c>
      <c r="E588" s="117" t="s">
        <v>14</v>
      </c>
      <c r="F588" s="117" t="s">
        <v>663</v>
      </c>
      <c r="G588" s="117"/>
      <c r="H588" s="167">
        <f t="shared" si="143"/>
        <v>0</v>
      </c>
      <c r="I588" s="168">
        <f>I589</f>
        <v>0</v>
      </c>
      <c r="J588" s="168">
        <f>J589</f>
        <v>0</v>
      </c>
      <c r="K588" s="168">
        <f>K589</f>
        <v>0</v>
      </c>
      <c r="L588" s="168">
        <f>L589</f>
        <v>0</v>
      </c>
    </row>
    <row r="589" spans="1:12" s="150" customFormat="1" ht="38.25" hidden="1">
      <c r="A589" s="148"/>
      <c r="B589" s="116" t="s">
        <v>343</v>
      </c>
      <c r="C589" s="276"/>
      <c r="D589" s="117" t="s">
        <v>19</v>
      </c>
      <c r="E589" s="117" t="s">
        <v>14</v>
      </c>
      <c r="F589" s="117" t="s">
        <v>663</v>
      </c>
      <c r="G589" s="117" t="s">
        <v>77</v>
      </c>
      <c r="H589" s="167">
        <f t="shared" si="143"/>
        <v>0</v>
      </c>
      <c r="I589" s="168">
        <f>I590</f>
        <v>0</v>
      </c>
      <c r="J589" s="168">
        <f t="shared" ref="J589:L594" si="144">J590</f>
        <v>0</v>
      </c>
      <c r="K589" s="168">
        <f t="shared" si="144"/>
        <v>0</v>
      </c>
      <c r="L589" s="168">
        <f t="shared" si="144"/>
        <v>0</v>
      </c>
    </row>
    <row r="590" spans="1:12" s="150" customFormat="1" hidden="1">
      <c r="A590" s="148"/>
      <c r="B590" s="116" t="s">
        <v>35</v>
      </c>
      <c r="C590" s="276"/>
      <c r="D590" s="117" t="s">
        <v>19</v>
      </c>
      <c r="E590" s="117" t="s">
        <v>14</v>
      </c>
      <c r="F590" s="117" t="s">
        <v>663</v>
      </c>
      <c r="G590" s="117" t="s">
        <v>78</v>
      </c>
      <c r="H590" s="167">
        <f t="shared" si="143"/>
        <v>0</v>
      </c>
      <c r="I590" s="168">
        <f>I591</f>
        <v>0</v>
      </c>
      <c r="J590" s="168">
        <f t="shared" si="144"/>
        <v>0</v>
      </c>
      <c r="K590" s="168">
        <f t="shared" si="144"/>
        <v>0</v>
      </c>
      <c r="L590" s="168">
        <f t="shared" si="144"/>
        <v>0</v>
      </c>
    </row>
    <row r="591" spans="1:12" s="150" customFormat="1" ht="39.950000000000003" hidden="1" customHeight="1">
      <c r="A591" s="148"/>
      <c r="B591" s="116" t="s">
        <v>142</v>
      </c>
      <c r="C591" s="276"/>
      <c r="D591" s="117" t="s">
        <v>19</v>
      </c>
      <c r="E591" s="117" t="s">
        <v>14</v>
      </c>
      <c r="F591" s="117" t="s">
        <v>663</v>
      </c>
      <c r="G591" s="117" t="s">
        <v>143</v>
      </c>
      <c r="H591" s="167">
        <f t="shared" si="143"/>
        <v>0</v>
      </c>
      <c r="I591" s="168">
        <v>0</v>
      </c>
      <c r="J591" s="168">
        <v>0</v>
      </c>
      <c r="K591" s="168"/>
      <c r="L591" s="168">
        <v>0</v>
      </c>
    </row>
    <row r="592" spans="1:12" s="150" customFormat="1" ht="140.25" hidden="1">
      <c r="A592" s="148"/>
      <c r="B592" s="116" t="s">
        <v>664</v>
      </c>
      <c r="C592" s="276"/>
      <c r="D592" s="117" t="s">
        <v>19</v>
      </c>
      <c r="E592" s="117" t="s">
        <v>14</v>
      </c>
      <c r="F592" s="117" t="s">
        <v>665</v>
      </c>
      <c r="G592" s="117"/>
      <c r="H592" s="167">
        <f t="shared" si="143"/>
        <v>0</v>
      </c>
      <c r="I592" s="168">
        <f>I593</f>
        <v>0</v>
      </c>
      <c r="J592" s="168">
        <f t="shared" si="144"/>
        <v>0</v>
      </c>
      <c r="K592" s="168">
        <f t="shared" si="144"/>
        <v>0</v>
      </c>
      <c r="L592" s="168">
        <f t="shared" si="144"/>
        <v>0</v>
      </c>
    </row>
    <row r="593" spans="1:12" s="150" customFormat="1" ht="38.25" hidden="1">
      <c r="A593" s="148"/>
      <c r="B593" s="116" t="s">
        <v>343</v>
      </c>
      <c r="C593" s="276"/>
      <c r="D593" s="117" t="s">
        <v>19</v>
      </c>
      <c r="E593" s="117" t="s">
        <v>14</v>
      </c>
      <c r="F593" s="117" t="s">
        <v>665</v>
      </c>
      <c r="G593" s="117" t="s">
        <v>77</v>
      </c>
      <c r="H593" s="167">
        <f t="shared" si="143"/>
        <v>0</v>
      </c>
      <c r="I593" s="168">
        <f>I594</f>
        <v>0</v>
      </c>
      <c r="J593" s="168">
        <f t="shared" si="144"/>
        <v>0</v>
      </c>
      <c r="K593" s="168">
        <f t="shared" si="144"/>
        <v>0</v>
      </c>
      <c r="L593" s="168">
        <f t="shared" si="144"/>
        <v>0</v>
      </c>
    </row>
    <row r="594" spans="1:12" s="150" customFormat="1" hidden="1">
      <c r="A594" s="148"/>
      <c r="B594" s="116" t="s">
        <v>35</v>
      </c>
      <c r="C594" s="276"/>
      <c r="D594" s="117" t="s">
        <v>19</v>
      </c>
      <c r="E594" s="117" t="s">
        <v>14</v>
      </c>
      <c r="F594" s="117" t="s">
        <v>665</v>
      </c>
      <c r="G594" s="117" t="s">
        <v>78</v>
      </c>
      <c r="H594" s="167">
        <f t="shared" si="143"/>
        <v>0</v>
      </c>
      <c r="I594" s="168">
        <f>I595</f>
        <v>0</v>
      </c>
      <c r="J594" s="168">
        <f t="shared" si="144"/>
        <v>0</v>
      </c>
      <c r="K594" s="168">
        <f t="shared" si="144"/>
        <v>0</v>
      </c>
      <c r="L594" s="168">
        <f t="shared" si="144"/>
        <v>0</v>
      </c>
    </row>
    <row r="595" spans="1:12" s="150" customFormat="1" ht="63.75" hidden="1">
      <c r="A595" s="148"/>
      <c r="B595" s="116" t="s">
        <v>142</v>
      </c>
      <c r="C595" s="276"/>
      <c r="D595" s="117" t="s">
        <v>19</v>
      </c>
      <c r="E595" s="117" t="s">
        <v>14</v>
      </c>
      <c r="F595" s="117" t="s">
        <v>665</v>
      </c>
      <c r="G595" s="117" t="s">
        <v>143</v>
      </c>
      <c r="H595" s="167">
        <f t="shared" si="143"/>
        <v>0</v>
      </c>
      <c r="I595" s="168"/>
      <c r="J595" s="168">
        <v>0</v>
      </c>
      <c r="K595" s="168">
        <v>0</v>
      </c>
      <c r="L595" s="168">
        <v>0</v>
      </c>
    </row>
    <row r="596" spans="1:12" s="150" customFormat="1" ht="280.5" hidden="1">
      <c r="A596" s="220"/>
      <c r="B596" s="217" t="s">
        <v>479</v>
      </c>
      <c r="C596" s="282"/>
      <c r="D596" s="146" t="s">
        <v>19</v>
      </c>
      <c r="E596" s="146" t="s">
        <v>14</v>
      </c>
      <c r="F596" s="146" t="s">
        <v>377</v>
      </c>
      <c r="G596" s="146"/>
      <c r="H596" s="320">
        <f t="shared" si="139"/>
        <v>0</v>
      </c>
      <c r="I596" s="321">
        <f>I597</f>
        <v>0</v>
      </c>
      <c r="J596" s="321">
        <f t="shared" ref="J596:L598" si="145">J597</f>
        <v>0</v>
      </c>
      <c r="K596" s="321">
        <f t="shared" si="145"/>
        <v>0</v>
      </c>
      <c r="L596" s="321">
        <f t="shared" si="145"/>
        <v>0</v>
      </c>
    </row>
    <row r="597" spans="1:12" s="150" customFormat="1" ht="39.950000000000003" hidden="1" customHeight="1">
      <c r="A597" s="220"/>
      <c r="B597" s="217" t="s">
        <v>343</v>
      </c>
      <c r="C597" s="282"/>
      <c r="D597" s="146" t="s">
        <v>19</v>
      </c>
      <c r="E597" s="146" t="s">
        <v>14</v>
      </c>
      <c r="F597" s="146" t="s">
        <v>377</v>
      </c>
      <c r="G597" s="146" t="s">
        <v>77</v>
      </c>
      <c r="H597" s="320">
        <f t="shared" si="139"/>
        <v>0</v>
      </c>
      <c r="I597" s="321">
        <f>I598</f>
        <v>0</v>
      </c>
      <c r="J597" s="321">
        <f t="shared" si="145"/>
        <v>0</v>
      </c>
      <c r="K597" s="321">
        <f t="shared" si="145"/>
        <v>0</v>
      </c>
      <c r="L597" s="321">
        <f t="shared" si="145"/>
        <v>0</v>
      </c>
    </row>
    <row r="598" spans="1:12" s="150" customFormat="1" ht="59.25" hidden="1" customHeight="1">
      <c r="A598" s="220"/>
      <c r="B598" s="217" t="s">
        <v>35</v>
      </c>
      <c r="C598" s="282"/>
      <c r="D598" s="146" t="s">
        <v>19</v>
      </c>
      <c r="E598" s="146" t="s">
        <v>14</v>
      </c>
      <c r="F598" s="146" t="s">
        <v>377</v>
      </c>
      <c r="G598" s="146" t="s">
        <v>78</v>
      </c>
      <c r="H598" s="320">
        <f t="shared" si="139"/>
        <v>0</v>
      </c>
      <c r="I598" s="321">
        <f>I599</f>
        <v>0</v>
      </c>
      <c r="J598" s="321">
        <f t="shared" si="145"/>
        <v>0</v>
      </c>
      <c r="K598" s="321">
        <f t="shared" si="145"/>
        <v>0</v>
      </c>
      <c r="L598" s="321">
        <f t="shared" si="145"/>
        <v>0</v>
      </c>
    </row>
    <row r="599" spans="1:12" s="150" customFormat="1" ht="63.75" hidden="1">
      <c r="A599" s="220"/>
      <c r="B599" s="217" t="s">
        <v>142</v>
      </c>
      <c r="C599" s="282"/>
      <c r="D599" s="146" t="s">
        <v>19</v>
      </c>
      <c r="E599" s="146" t="s">
        <v>14</v>
      </c>
      <c r="F599" s="146" t="s">
        <v>377</v>
      </c>
      <c r="G599" s="146" t="s">
        <v>143</v>
      </c>
      <c r="H599" s="320">
        <f t="shared" si="139"/>
        <v>0</v>
      </c>
      <c r="I599" s="321">
        <v>0</v>
      </c>
      <c r="J599" s="321">
        <v>0</v>
      </c>
      <c r="K599" s="321"/>
      <c r="L599" s="321">
        <v>0</v>
      </c>
    </row>
    <row r="600" spans="1:12" s="150" customFormat="1" ht="306" hidden="1">
      <c r="A600" s="220"/>
      <c r="B600" s="217" t="s">
        <v>480</v>
      </c>
      <c r="C600" s="282"/>
      <c r="D600" s="146" t="s">
        <v>19</v>
      </c>
      <c r="E600" s="146" t="s">
        <v>14</v>
      </c>
      <c r="F600" s="146" t="s">
        <v>378</v>
      </c>
      <c r="G600" s="146"/>
      <c r="H600" s="320">
        <f t="shared" si="139"/>
        <v>0</v>
      </c>
      <c r="I600" s="321">
        <f>I601</f>
        <v>0</v>
      </c>
      <c r="J600" s="321">
        <f t="shared" ref="J600:L602" si="146">J601</f>
        <v>0</v>
      </c>
      <c r="K600" s="321">
        <f t="shared" si="146"/>
        <v>0</v>
      </c>
      <c r="L600" s="321">
        <f t="shared" si="146"/>
        <v>0</v>
      </c>
    </row>
    <row r="601" spans="1:12" s="221" customFormat="1" ht="38.25" hidden="1">
      <c r="A601" s="220"/>
      <c r="B601" s="217" t="s">
        <v>343</v>
      </c>
      <c r="C601" s="282"/>
      <c r="D601" s="146" t="s">
        <v>19</v>
      </c>
      <c r="E601" s="146" t="s">
        <v>14</v>
      </c>
      <c r="F601" s="146" t="s">
        <v>378</v>
      </c>
      <c r="G601" s="146" t="s">
        <v>77</v>
      </c>
      <c r="H601" s="320">
        <f t="shared" si="139"/>
        <v>0</v>
      </c>
      <c r="I601" s="321">
        <f>I602</f>
        <v>0</v>
      </c>
      <c r="J601" s="321">
        <f t="shared" si="146"/>
        <v>0</v>
      </c>
      <c r="K601" s="321">
        <f t="shared" si="146"/>
        <v>0</v>
      </c>
      <c r="L601" s="321">
        <f t="shared" si="146"/>
        <v>0</v>
      </c>
    </row>
    <row r="602" spans="1:12" s="221" customFormat="1" hidden="1">
      <c r="A602" s="220"/>
      <c r="B602" s="217" t="s">
        <v>35</v>
      </c>
      <c r="C602" s="282"/>
      <c r="D602" s="146" t="s">
        <v>19</v>
      </c>
      <c r="E602" s="146" t="s">
        <v>14</v>
      </c>
      <c r="F602" s="146" t="s">
        <v>378</v>
      </c>
      <c r="G602" s="146" t="s">
        <v>78</v>
      </c>
      <c r="H602" s="320">
        <f t="shared" si="139"/>
        <v>0</v>
      </c>
      <c r="I602" s="321">
        <f>I603</f>
        <v>0</v>
      </c>
      <c r="J602" s="321">
        <f t="shared" si="146"/>
        <v>0</v>
      </c>
      <c r="K602" s="321">
        <f t="shared" si="146"/>
        <v>0</v>
      </c>
      <c r="L602" s="321">
        <f t="shared" si="146"/>
        <v>0</v>
      </c>
    </row>
    <row r="603" spans="1:12" s="221" customFormat="1" ht="63.75" hidden="1">
      <c r="A603" s="220"/>
      <c r="B603" s="217" t="s">
        <v>142</v>
      </c>
      <c r="C603" s="282"/>
      <c r="D603" s="146" t="s">
        <v>19</v>
      </c>
      <c r="E603" s="146" t="s">
        <v>14</v>
      </c>
      <c r="F603" s="146" t="s">
        <v>378</v>
      </c>
      <c r="G603" s="146" t="s">
        <v>143</v>
      </c>
      <c r="H603" s="320">
        <f t="shared" si="139"/>
        <v>0</v>
      </c>
      <c r="I603" s="321"/>
      <c r="J603" s="321">
        <v>0</v>
      </c>
      <c r="K603" s="321">
        <v>0</v>
      </c>
      <c r="L603" s="321">
        <v>0</v>
      </c>
    </row>
    <row r="604" spans="1:12" s="222" customFormat="1" ht="51" hidden="1">
      <c r="A604" s="220"/>
      <c r="B604" s="116" t="s">
        <v>98</v>
      </c>
      <c r="C604" s="282"/>
      <c r="D604" s="146" t="s">
        <v>19</v>
      </c>
      <c r="E604" s="146" t="s">
        <v>14</v>
      </c>
      <c r="F604" s="146" t="s">
        <v>249</v>
      </c>
      <c r="G604" s="146"/>
      <c r="H604" s="167">
        <f t="shared" si="139"/>
        <v>0</v>
      </c>
      <c r="I604" s="321">
        <f>I605</f>
        <v>0</v>
      </c>
      <c r="J604" s="321">
        <f t="shared" ref="J604:L608" si="147">J605</f>
        <v>0</v>
      </c>
      <c r="K604" s="321">
        <f t="shared" si="147"/>
        <v>0</v>
      </c>
      <c r="L604" s="321">
        <f t="shared" si="147"/>
        <v>0</v>
      </c>
    </row>
    <row r="605" spans="1:12" s="222" customFormat="1" ht="51" hidden="1">
      <c r="A605" s="148"/>
      <c r="B605" s="116" t="s">
        <v>270</v>
      </c>
      <c r="C605" s="149"/>
      <c r="D605" s="146" t="s">
        <v>19</v>
      </c>
      <c r="E605" s="146" t="s">
        <v>14</v>
      </c>
      <c r="F605" s="117" t="s">
        <v>271</v>
      </c>
      <c r="G605" s="117"/>
      <c r="H605" s="167">
        <f t="shared" si="139"/>
        <v>0</v>
      </c>
      <c r="I605" s="168">
        <f>I606</f>
        <v>0</v>
      </c>
      <c r="J605" s="168">
        <f t="shared" si="147"/>
        <v>0</v>
      </c>
      <c r="K605" s="168">
        <f t="shared" si="147"/>
        <v>0</v>
      </c>
      <c r="L605" s="168">
        <f t="shared" si="147"/>
        <v>0</v>
      </c>
    </row>
    <row r="606" spans="1:12" s="222" customFormat="1" ht="25.5" hidden="1">
      <c r="A606" s="148"/>
      <c r="B606" s="116" t="s">
        <v>538</v>
      </c>
      <c r="C606" s="149"/>
      <c r="D606" s="146" t="s">
        <v>19</v>
      </c>
      <c r="E606" s="146" t="s">
        <v>14</v>
      </c>
      <c r="F606" s="117" t="s">
        <v>552</v>
      </c>
      <c r="G606" s="117"/>
      <c r="H606" s="167">
        <f>SUM(I606:L606)</f>
        <v>0</v>
      </c>
      <c r="I606" s="168">
        <f>I607</f>
        <v>0</v>
      </c>
      <c r="J606" s="168">
        <f t="shared" si="147"/>
        <v>0</v>
      </c>
      <c r="K606" s="168">
        <f t="shared" si="147"/>
        <v>0</v>
      </c>
      <c r="L606" s="168">
        <f t="shared" si="147"/>
        <v>0</v>
      </c>
    </row>
    <row r="607" spans="1:12" s="221" customFormat="1" ht="38.25" hidden="1">
      <c r="A607" s="148"/>
      <c r="B607" s="116" t="s">
        <v>86</v>
      </c>
      <c r="C607" s="149"/>
      <c r="D607" s="146" t="s">
        <v>19</v>
      </c>
      <c r="E607" s="146" t="s">
        <v>14</v>
      </c>
      <c r="F607" s="117" t="s">
        <v>552</v>
      </c>
      <c r="G607" s="117" t="s">
        <v>57</v>
      </c>
      <c r="H607" s="167">
        <f t="shared" ref="H607:H676" si="148">I607+J607+K607+L607</f>
        <v>0</v>
      </c>
      <c r="I607" s="168">
        <f>I608</f>
        <v>0</v>
      </c>
      <c r="J607" s="168">
        <f t="shared" si="147"/>
        <v>0</v>
      </c>
      <c r="K607" s="168">
        <f t="shared" si="147"/>
        <v>0</v>
      </c>
      <c r="L607" s="168">
        <f t="shared" si="147"/>
        <v>0</v>
      </c>
    </row>
    <row r="608" spans="1:12" s="222" customFormat="1" ht="38.25" hidden="1">
      <c r="A608" s="148"/>
      <c r="B608" s="116" t="s">
        <v>111</v>
      </c>
      <c r="C608" s="149"/>
      <c r="D608" s="146" t="s">
        <v>19</v>
      </c>
      <c r="E608" s="146" t="s">
        <v>14</v>
      </c>
      <c r="F608" s="117" t="s">
        <v>552</v>
      </c>
      <c r="G608" s="117" t="s">
        <v>59</v>
      </c>
      <c r="H608" s="167">
        <f t="shared" si="148"/>
        <v>0</v>
      </c>
      <c r="I608" s="168">
        <f>I609</f>
        <v>0</v>
      </c>
      <c r="J608" s="168">
        <f t="shared" si="147"/>
        <v>0</v>
      </c>
      <c r="K608" s="168">
        <f t="shared" si="147"/>
        <v>0</v>
      </c>
      <c r="L608" s="168">
        <f t="shared" si="147"/>
        <v>0</v>
      </c>
    </row>
    <row r="609" spans="1:12" s="222" customFormat="1" ht="51" hidden="1">
      <c r="A609" s="148"/>
      <c r="B609" s="116" t="s">
        <v>259</v>
      </c>
      <c r="C609" s="149"/>
      <c r="D609" s="146" t="s">
        <v>19</v>
      </c>
      <c r="E609" s="146" t="s">
        <v>14</v>
      </c>
      <c r="F609" s="117" t="s">
        <v>552</v>
      </c>
      <c r="G609" s="117" t="s">
        <v>61</v>
      </c>
      <c r="H609" s="167">
        <f t="shared" si="148"/>
        <v>0</v>
      </c>
      <c r="I609" s="168"/>
      <c r="J609" s="168">
        <v>0</v>
      </c>
      <c r="K609" s="168">
        <v>0</v>
      </c>
      <c r="L609" s="168">
        <v>0</v>
      </c>
    </row>
    <row r="610" spans="1:12" s="222" customFormat="1" ht="63.75">
      <c r="A610" s="148"/>
      <c r="B610" s="116" t="s">
        <v>351</v>
      </c>
      <c r="C610" s="149"/>
      <c r="D610" s="146" t="s">
        <v>19</v>
      </c>
      <c r="E610" s="146" t="s">
        <v>14</v>
      </c>
      <c r="F610" s="117" t="s">
        <v>352</v>
      </c>
      <c r="G610" s="117"/>
      <c r="H610" s="167">
        <f t="shared" si="148"/>
        <v>250.7</v>
      </c>
      <c r="I610" s="168">
        <f>I611</f>
        <v>250.7</v>
      </c>
      <c r="J610" s="168">
        <f t="shared" ref="J610:L620" si="149">J611</f>
        <v>0</v>
      </c>
      <c r="K610" s="168">
        <f t="shared" si="149"/>
        <v>0</v>
      </c>
      <c r="L610" s="168">
        <f t="shared" si="149"/>
        <v>0</v>
      </c>
    </row>
    <row r="611" spans="1:12" s="222" customFormat="1" ht="63.75">
      <c r="A611" s="148"/>
      <c r="B611" s="116" t="s">
        <v>353</v>
      </c>
      <c r="C611" s="149"/>
      <c r="D611" s="146" t="s">
        <v>19</v>
      </c>
      <c r="E611" s="146" t="s">
        <v>14</v>
      </c>
      <c r="F611" s="117" t="s">
        <v>354</v>
      </c>
      <c r="G611" s="117"/>
      <c r="H611" s="167">
        <f t="shared" si="148"/>
        <v>250.7</v>
      </c>
      <c r="I611" s="168">
        <f>I612+I618+I624</f>
        <v>250.7</v>
      </c>
      <c r="J611" s="168">
        <f>J612+J618+J624</f>
        <v>0</v>
      </c>
      <c r="K611" s="168">
        <f>K612+K618+K624</f>
        <v>0</v>
      </c>
      <c r="L611" s="168">
        <f>L612+L618+L624</f>
        <v>0</v>
      </c>
    </row>
    <row r="612" spans="1:12" s="222" customFormat="1" ht="25.5">
      <c r="A612" s="148"/>
      <c r="B612" s="116" t="s">
        <v>538</v>
      </c>
      <c r="C612" s="149"/>
      <c r="D612" s="146" t="s">
        <v>19</v>
      </c>
      <c r="E612" s="146" t="s">
        <v>14</v>
      </c>
      <c r="F612" s="117" t="s">
        <v>561</v>
      </c>
      <c r="G612" s="117"/>
      <c r="H612" s="167">
        <f t="shared" si="148"/>
        <v>250.7</v>
      </c>
      <c r="I612" s="168">
        <f>I613+I616</f>
        <v>250.7</v>
      </c>
      <c r="J612" s="168">
        <f t="shared" si="149"/>
        <v>0</v>
      </c>
      <c r="K612" s="168">
        <f t="shared" si="149"/>
        <v>0</v>
      </c>
      <c r="L612" s="168">
        <f t="shared" si="149"/>
        <v>0</v>
      </c>
    </row>
    <row r="613" spans="1:12" s="221" customFormat="1" ht="38.25">
      <c r="A613" s="148"/>
      <c r="B613" s="116" t="s">
        <v>86</v>
      </c>
      <c r="C613" s="149"/>
      <c r="D613" s="146" t="s">
        <v>19</v>
      </c>
      <c r="E613" s="146" t="s">
        <v>14</v>
      </c>
      <c r="F613" s="117" t="s">
        <v>561</v>
      </c>
      <c r="G613" s="117" t="s">
        <v>57</v>
      </c>
      <c r="H613" s="167">
        <f t="shared" si="148"/>
        <v>250.7</v>
      </c>
      <c r="I613" s="168">
        <f>I614</f>
        <v>250.7</v>
      </c>
      <c r="J613" s="168">
        <f t="shared" si="149"/>
        <v>0</v>
      </c>
      <c r="K613" s="168">
        <f t="shared" si="149"/>
        <v>0</v>
      </c>
      <c r="L613" s="168">
        <f t="shared" si="149"/>
        <v>0</v>
      </c>
    </row>
    <row r="614" spans="1:12" s="222" customFormat="1" ht="38.25">
      <c r="A614" s="148"/>
      <c r="B614" s="116" t="s">
        <v>111</v>
      </c>
      <c r="C614" s="149"/>
      <c r="D614" s="146" t="s">
        <v>19</v>
      </c>
      <c r="E614" s="146" t="s">
        <v>14</v>
      </c>
      <c r="F614" s="117" t="s">
        <v>561</v>
      </c>
      <c r="G614" s="117" t="s">
        <v>59</v>
      </c>
      <c r="H614" s="167">
        <f t="shared" si="148"/>
        <v>250.7</v>
      </c>
      <c r="I614" s="168">
        <f>I615</f>
        <v>250.7</v>
      </c>
      <c r="J614" s="168">
        <f t="shared" si="149"/>
        <v>0</v>
      </c>
      <c r="K614" s="168">
        <f t="shared" si="149"/>
        <v>0</v>
      </c>
      <c r="L614" s="168">
        <f t="shared" si="149"/>
        <v>0</v>
      </c>
    </row>
    <row r="615" spans="1:12" s="222" customFormat="1" ht="51">
      <c r="A615" s="148"/>
      <c r="B615" s="116" t="s">
        <v>259</v>
      </c>
      <c r="C615" s="149"/>
      <c r="D615" s="146" t="s">
        <v>19</v>
      </c>
      <c r="E615" s="146" t="s">
        <v>14</v>
      </c>
      <c r="F615" s="117" t="s">
        <v>561</v>
      </c>
      <c r="G615" s="117" t="s">
        <v>61</v>
      </c>
      <c r="H615" s="167">
        <f t="shared" si="148"/>
        <v>250.7</v>
      </c>
      <c r="I615" s="168">
        <f>157.2+93.5</f>
        <v>250.7</v>
      </c>
      <c r="J615" s="168">
        <v>0</v>
      </c>
      <c r="K615" s="168">
        <v>0</v>
      </c>
      <c r="L615" s="168">
        <v>0</v>
      </c>
    </row>
    <row r="616" spans="1:12" s="221" customFormat="1">
      <c r="A616" s="148"/>
      <c r="B616" s="116" t="s">
        <v>71</v>
      </c>
      <c r="C616" s="149"/>
      <c r="D616" s="146" t="s">
        <v>19</v>
      </c>
      <c r="E616" s="146" t="s">
        <v>14</v>
      </c>
      <c r="F616" s="117" t="s">
        <v>561</v>
      </c>
      <c r="G616" s="117" t="s">
        <v>72</v>
      </c>
      <c r="H616" s="167">
        <f>I616+J616+K616+L616</f>
        <v>0</v>
      </c>
      <c r="I616" s="168">
        <f>I617</f>
        <v>0</v>
      </c>
      <c r="J616" s="168">
        <f>J617</f>
        <v>0</v>
      </c>
      <c r="K616" s="168">
        <f>K617</f>
        <v>0</v>
      </c>
      <c r="L616" s="168">
        <f>L617</f>
        <v>0</v>
      </c>
    </row>
    <row r="617" spans="1:12" s="222" customFormat="1" ht="76.5" hidden="1">
      <c r="A617" s="148"/>
      <c r="B617" s="116" t="s">
        <v>333</v>
      </c>
      <c r="C617" s="149"/>
      <c r="D617" s="146" t="s">
        <v>19</v>
      </c>
      <c r="E617" s="146" t="s">
        <v>14</v>
      </c>
      <c r="F617" s="117" t="s">
        <v>561</v>
      </c>
      <c r="G617" s="117" t="s">
        <v>80</v>
      </c>
      <c r="H617" s="167">
        <f>I617+J617+K617+L617</f>
        <v>0</v>
      </c>
      <c r="I617" s="168"/>
      <c r="J617" s="168">
        <v>0</v>
      </c>
      <c r="K617" s="168">
        <v>0</v>
      </c>
      <c r="L617" s="168">
        <v>0</v>
      </c>
    </row>
    <row r="618" spans="1:12" s="222" customFormat="1" ht="280.5" hidden="1">
      <c r="A618" s="148"/>
      <c r="B618" s="116" t="s">
        <v>481</v>
      </c>
      <c r="C618" s="149"/>
      <c r="D618" s="146" t="s">
        <v>19</v>
      </c>
      <c r="E618" s="146" t="s">
        <v>14</v>
      </c>
      <c r="F618" s="117" t="s">
        <v>379</v>
      </c>
      <c r="G618" s="117"/>
      <c r="H618" s="167">
        <f t="shared" si="148"/>
        <v>0</v>
      </c>
      <c r="I618" s="168">
        <f>I619+I622</f>
        <v>0</v>
      </c>
      <c r="J618" s="168">
        <f>J619+J622</f>
        <v>0</v>
      </c>
      <c r="K618" s="168">
        <f>K619+K622</f>
        <v>0</v>
      </c>
      <c r="L618" s="168">
        <f>L619+L622</f>
        <v>0</v>
      </c>
    </row>
    <row r="619" spans="1:12" s="221" customFormat="1" ht="38.25" hidden="1">
      <c r="A619" s="148"/>
      <c r="B619" s="116" t="s">
        <v>86</v>
      </c>
      <c r="C619" s="149"/>
      <c r="D619" s="146" t="s">
        <v>19</v>
      </c>
      <c r="E619" s="146" t="s">
        <v>14</v>
      </c>
      <c r="F619" s="117" t="s">
        <v>379</v>
      </c>
      <c r="G619" s="117" t="s">
        <v>57</v>
      </c>
      <c r="H619" s="167">
        <f t="shared" si="148"/>
        <v>0</v>
      </c>
      <c r="I619" s="168">
        <f>I620</f>
        <v>0</v>
      </c>
      <c r="J619" s="168">
        <f t="shared" si="149"/>
        <v>0</v>
      </c>
      <c r="K619" s="168">
        <f t="shared" si="149"/>
        <v>0</v>
      </c>
      <c r="L619" s="168">
        <f t="shared" si="149"/>
        <v>0</v>
      </c>
    </row>
    <row r="620" spans="1:12" s="221" customFormat="1" ht="38.25" hidden="1">
      <c r="A620" s="148"/>
      <c r="B620" s="116" t="s">
        <v>111</v>
      </c>
      <c r="C620" s="149"/>
      <c r="D620" s="146" t="s">
        <v>19</v>
      </c>
      <c r="E620" s="146" t="s">
        <v>14</v>
      </c>
      <c r="F620" s="117" t="s">
        <v>379</v>
      </c>
      <c r="G620" s="117" t="s">
        <v>59</v>
      </c>
      <c r="H620" s="167">
        <f t="shared" si="148"/>
        <v>0</v>
      </c>
      <c r="I620" s="168">
        <f>I621</f>
        <v>0</v>
      </c>
      <c r="J620" s="168">
        <f t="shared" si="149"/>
        <v>0</v>
      </c>
      <c r="K620" s="168">
        <f t="shared" si="149"/>
        <v>0</v>
      </c>
      <c r="L620" s="168">
        <f t="shared" si="149"/>
        <v>0</v>
      </c>
    </row>
    <row r="621" spans="1:12" s="221" customFormat="1" ht="51" hidden="1">
      <c r="A621" s="148"/>
      <c r="B621" s="116" t="s">
        <v>380</v>
      </c>
      <c r="C621" s="149"/>
      <c r="D621" s="146" t="s">
        <v>19</v>
      </c>
      <c r="E621" s="146" t="s">
        <v>14</v>
      </c>
      <c r="F621" s="117" t="s">
        <v>379</v>
      </c>
      <c r="G621" s="117" t="s">
        <v>211</v>
      </c>
      <c r="H621" s="167">
        <f t="shared" si="148"/>
        <v>0</v>
      </c>
      <c r="I621" s="168">
        <v>0</v>
      </c>
      <c r="J621" s="168">
        <v>0</v>
      </c>
      <c r="K621" s="168">
        <v>0</v>
      </c>
      <c r="L621" s="168">
        <v>0</v>
      </c>
    </row>
    <row r="622" spans="1:12" s="222" customFormat="1" hidden="1">
      <c r="A622" s="148"/>
      <c r="B622" s="116" t="s">
        <v>71</v>
      </c>
      <c r="C622" s="149"/>
      <c r="D622" s="146" t="s">
        <v>19</v>
      </c>
      <c r="E622" s="146" t="s">
        <v>14</v>
      </c>
      <c r="F622" s="117" t="s">
        <v>379</v>
      </c>
      <c r="G622" s="117" t="s">
        <v>72</v>
      </c>
      <c r="H622" s="167">
        <f t="shared" si="148"/>
        <v>0</v>
      </c>
      <c r="I622" s="168">
        <f>I623</f>
        <v>0</v>
      </c>
      <c r="J622" s="168">
        <f>J623</f>
        <v>0</v>
      </c>
      <c r="K622" s="168">
        <f>K623</f>
        <v>0</v>
      </c>
      <c r="L622" s="168">
        <f>L623</f>
        <v>0</v>
      </c>
    </row>
    <row r="623" spans="1:12" s="222" customFormat="1" ht="76.5" hidden="1">
      <c r="A623" s="148"/>
      <c r="B623" s="116" t="s">
        <v>333</v>
      </c>
      <c r="C623" s="149"/>
      <c r="D623" s="146" t="s">
        <v>19</v>
      </c>
      <c r="E623" s="146" t="s">
        <v>14</v>
      </c>
      <c r="F623" s="117" t="s">
        <v>379</v>
      </c>
      <c r="G623" s="117" t="s">
        <v>80</v>
      </c>
      <c r="H623" s="167">
        <f t="shared" si="148"/>
        <v>0</v>
      </c>
      <c r="I623" s="168">
        <v>0</v>
      </c>
      <c r="J623" s="168">
        <v>0</v>
      </c>
      <c r="K623" s="168"/>
      <c r="L623" s="168">
        <v>0</v>
      </c>
    </row>
    <row r="624" spans="1:12" s="221" customFormat="1" ht="306" hidden="1">
      <c r="A624" s="148"/>
      <c r="B624" s="116" t="s">
        <v>482</v>
      </c>
      <c r="C624" s="149"/>
      <c r="D624" s="146" t="s">
        <v>19</v>
      </c>
      <c r="E624" s="146" t="s">
        <v>14</v>
      </c>
      <c r="F624" s="117" t="s">
        <v>381</v>
      </c>
      <c r="G624" s="117"/>
      <c r="H624" s="167">
        <f t="shared" si="148"/>
        <v>0</v>
      </c>
      <c r="I624" s="168">
        <f>I625+I628</f>
        <v>0</v>
      </c>
      <c r="J624" s="168">
        <f>J625+J628</f>
        <v>0</v>
      </c>
      <c r="K624" s="168">
        <f>K625+K628</f>
        <v>0</v>
      </c>
      <c r="L624" s="168">
        <f>L625+L628</f>
        <v>0</v>
      </c>
    </row>
    <row r="625" spans="1:12" s="221" customFormat="1" ht="38.25" hidden="1">
      <c r="A625" s="148"/>
      <c r="B625" s="116" t="s">
        <v>86</v>
      </c>
      <c r="C625" s="149"/>
      <c r="D625" s="146" t="s">
        <v>19</v>
      </c>
      <c r="E625" s="146" t="s">
        <v>14</v>
      </c>
      <c r="F625" s="117" t="s">
        <v>381</v>
      </c>
      <c r="G625" s="117" t="s">
        <v>57</v>
      </c>
      <c r="H625" s="167">
        <f t="shared" si="148"/>
        <v>0</v>
      </c>
      <c r="I625" s="168">
        <f>I626</f>
        <v>0</v>
      </c>
      <c r="J625" s="168">
        <f t="shared" ref="J625:L626" si="150">J626</f>
        <v>0</v>
      </c>
      <c r="K625" s="168">
        <f t="shared" si="150"/>
        <v>0</v>
      </c>
      <c r="L625" s="168">
        <f t="shared" si="150"/>
        <v>0</v>
      </c>
    </row>
    <row r="626" spans="1:12" s="222" customFormat="1" ht="38.25" hidden="1">
      <c r="A626" s="148"/>
      <c r="B626" s="116" t="s">
        <v>111</v>
      </c>
      <c r="C626" s="149"/>
      <c r="D626" s="146" t="s">
        <v>19</v>
      </c>
      <c r="E626" s="146" t="s">
        <v>14</v>
      </c>
      <c r="F626" s="117" t="s">
        <v>381</v>
      </c>
      <c r="G626" s="117" t="s">
        <v>59</v>
      </c>
      <c r="H626" s="167">
        <f t="shared" si="148"/>
        <v>0</v>
      </c>
      <c r="I626" s="168">
        <f>I627</f>
        <v>0</v>
      </c>
      <c r="J626" s="168">
        <f t="shared" si="150"/>
        <v>0</v>
      </c>
      <c r="K626" s="168">
        <f t="shared" si="150"/>
        <v>0</v>
      </c>
      <c r="L626" s="168">
        <f t="shared" si="150"/>
        <v>0</v>
      </c>
    </row>
    <row r="627" spans="1:12" s="222" customFormat="1" ht="51" hidden="1">
      <c r="A627" s="148"/>
      <c r="B627" s="116" t="s">
        <v>380</v>
      </c>
      <c r="C627" s="149"/>
      <c r="D627" s="146" t="s">
        <v>19</v>
      </c>
      <c r="E627" s="146" t="s">
        <v>14</v>
      </c>
      <c r="F627" s="117" t="s">
        <v>381</v>
      </c>
      <c r="G627" s="117" t="s">
        <v>211</v>
      </c>
      <c r="H627" s="167">
        <f t="shared" si="148"/>
        <v>0</v>
      </c>
      <c r="I627" s="168">
        <v>0</v>
      </c>
      <c r="J627" s="168">
        <v>0</v>
      </c>
      <c r="K627" s="168">
        <v>0</v>
      </c>
      <c r="L627" s="168">
        <v>0</v>
      </c>
    </row>
    <row r="628" spans="1:12" s="222" customFormat="1" hidden="1">
      <c r="A628" s="148"/>
      <c r="B628" s="116" t="s">
        <v>71</v>
      </c>
      <c r="C628" s="149"/>
      <c r="D628" s="146" t="s">
        <v>19</v>
      </c>
      <c r="E628" s="146" t="s">
        <v>14</v>
      </c>
      <c r="F628" s="117" t="s">
        <v>381</v>
      </c>
      <c r="G628" s="117" t="s">
        <v>72</v>
      </c>
      <c r="H628" s="167">
        <f t="shared" si="148"/>
        <v>0</v>
      </c>
      <c r="I628" s="168">
        <f>I629</f>
        <v>0</v>
      </c>
      <c r="J628" s="168">
        <f>J629</f>
        <v>0</v>
      </c>
      <c r="K628" s="168">
        <f>K629</f>
        <v>0</v>
      </c>
      <c r="L628" s="168">
        <f>L629</f>
        <v>0</v>
      </c>
    </row>
    <row r="629" spans="1:12" s="221" customFormat="1" ht="76.5" hidden="1">
      <c r="A629" s="148"/>
      <c r="B629" s="116" t="s">
        <v>333</v>
      </c>
      <c r="C629" s="149"/>
      <c r="D629" s="146" t="s">
        <v>19</v>
      </c>
      <c r="E629" s="146" t="s">
        <v>14</v>
      </c>
      <c r="F629" s="117" t="s">
        <v>381</v>
      </c>
      <c r="G629" s="117" t="s">
        <v>80</v>
      </c>
      <c r="H629" s="167">
        <f t="shared" si="148"/>
        <v>0</v>
      </c>
      <c r="I629" s="168"/>
      <c r="J629" s="168">
        <v>0</v>
      </c>
      <c r="K629" s="168">
        <v>0</v>
      </c>
      <c r="L629" s="168">
        <v>0</v>
      </c>
    </row>
    <row r="630" spans="1:12" s="222" customFormat="1">
      <c r="A630" s="226"/>
      <c r="B630" s="138" t="s">
        <v>27</v>
      </c>
      <c r="C630" s="269"/>
      <c r="D630" s="271" t="s">
        <v>19</v>
      </c>
      <c r="E630" s="271" t="s">
        <v>16</v>
      </c>
      <c r="F630" s="271"/>
      <c r="G630" s="271"/>
      <c r="H630" s="320">
        <f t="shared" si="148"/>
        <v>9980</v>
      </c>
      <c r="I630" s="320">
        <f>I631+I653+I648</f>
        <v>-1185.8999999999999</v>
      </c>
      <c r="J630" s="320">
        <f>J631+J653+J648</f>
        <v>-662.09999999999991</v>
      </c>
      <c r="K630" s="320">
        <f>K631+K653+K648</f>
        <v>11828</v>
      </c>
      <c r="L630" s="320">
        <f>L631+L653+L648</f>
        <v>0</v>
      </c>
    </row>
    <row r="631" spans="1:12" s="222" customFormat="1" ht="63.75">
      <c r="A631" s="226"/>
      <c r="B631" s="217" t="s">
        <v>514</v>
      </c>
      <c r="C631" s="269"/>
      <c r="D631" s="146" t="s">
        <v>19</v>
      </c>
      <c r="E631" s="146" t="s">
        <v>16</v>
      </c>
      <c r="F631" s="146" t="s">
        <v>382</v>
      </c>
      <c r="G631" s="146"/>
      <c r="H631" s="320">
        <f t="shared" si="148"/>
        <v>12450.5</v>
      </c>
      <c r="I631" s="321">
        <f>I632+I636+I639+I642+I645</f>
        <v>622.5</v>
      </c>
      <c r="J631" s="321">
        <f>J632+J636+J639+J642+J645</f>
        <v>0</v>
      </c>
      <c r="K631" s="321">
        <f>K632+K636+K639+K642+K645</f>
        <v>11828</v>
      </c>
      <c r="L631" s="321">
        <f>L632+L636+L639+L642+L645</f>
        <v>0</v>
      </c>
    </row>
    <row r="632" spans="1:12" s="222" customFormat="1" ht="25.5">
      <c r="A632" s="226"/>
      <c r="B632" s="116" t="s">
        <v>538</v>
      </c>
      <c r="C632" s="269"/>
      <c r="D632" s="146" t="s">
        <v>19</v>
      </c>
      <c r="E632" s="146" t="s">
        <v>16</v>
      </c>
      <c r="F632" s="146" t="s">
        <v>396</v>
      </c>
      <c r="G632" s="146"/>
      <c r="H632" s="320">
        <f>I632+J632+K632+L632</f>
        <v>0</v>
      </c>
      <c r="I632" s="321">
        <f>I633</f>
        <v>0</v>
      </c>
      <c r="J632" s="321">
        <f t="shared" ref="J632:L634" si="151">J633</f>
        <v>0</v>
      </c>
      <c r="K632" s="321">
        <f t="shared" si="151"/>
        <v>0</v>
      </c>
      <c r="L632" s="321">
        <f t="shared" si="151"/>
        <v>0</v>
      </c>
    </row>
    <row r="633" spans="1:12" s="222" customFormat="1" ht="38.25">
      <c r="A633" s="226"/>
      <c r="B633" s="217" t="s">
        <v>343</v>
      </c>
      <c r="C633" s="138"/>
      <c r="D633" s="146" t="s">
        <v>19</v>
      </c>
      <c r="E633" s="146" t="s">
        <v>16</v>
      </c>
      <c r="F633" s="146" t="s">
        <v>396</v>
      </c>
      <c r="G633" s="146" t="s">
        <v>77</v>
      </c>
      <c r="H633" s="320">
        <f>I633+J633+K633+L633</f>
        <v>0</v>
      </c>
      <c r="I633" s="321">
        <f>I634</f>
        <v>0</v>
      </c>
      <c r="J633" s="321">
        <f t="shared" si="151"/>
        <v>0</v>
      </c>
      <c r="K633" s="321">
        <f t="shared" si="151"/>
        <v>0</v>
      </c>
      <c r="L633" s="321">
        <f t="shared" si="151"/>
        <v>0</v>
      </c>
    </row>
    <row r="634" spans="1:12" s="222" customFormat="1">
      <c r="A634" s="226"/>
      <c r="B634" s="217" t="s">
        <v>35</v>
      </c>
      <c r="C634" s="138"/>
      <c r="D634" s="146" t="s">
        <v>19</v>
      </c>
      <c r="E634" s="146" t="s">
        <v>16</v>
      </c>
      <c r="F634" s="146" t="s">
        <v>396</v>
      </c>
      <c r="G634" s="146" t="s">
        <v>78</v>
      </c>
      <c r="H634" s="320">
        <f>I634+J634+K634+L634</f>
        <v>0</v>
      </c>
      <c r="I634" s="321">
        <f>I635</f>
        <v>0</v>
      </c>
      <c r="J634" s="321">
        <f t="shared" si="151"/>
        <v>0</v>
      </c>
      <c r="K634" s="321">
        <f t="shared" si="151"/>
        <v>0</v>
      </c>
      <c r="L634" s="321">
        <f t="shared" si="151"/>
        <v>0</v>
      </c>
    </row>
    <row r="635" spans="1:12" s="222" customFormat="1" ht="51" hidden="1">
      <c r="A635" s="226"/>
      <c r="B635" s="217" t="s">
        <v>90</v>
      </c>
      <c r="C635" s="138"/>
      <c r="D635" s="146" t="s">
        <v>19</v>
      </c>
      <c r="E635" s="146" t="s">
        <v>16</v>
      </c>
      <c r="F635" s="146" t="s">
        <v>396</v>
      </c>
      <c r="G635" s="146" t="s">
        <v>91</v>
      </c>
      <c r="H635" s="320">
        <f>I635+J635+K635+L635</f>
        <v>0</v>
      </c>
      <c r="I635" s="321"/>
      <c r="J635" s="321">
        <v>0</v>
      </c>
      <c r="K635" s="321">
        <v>0</v>
      </c>
      <c r="L635" s="321">
        <v>0</v>
      </c>
    </row>
    <row r="636" spans="1:12" s="222" customFormat="1" ht="165.75">
      <c r="A636" s="226"/>
      <c r="B636" s="217" t="s">
        <v>483</v>
      </c>
      <c r="C636" s="269"/>
      <c r="D636" s="146" t="s">
        <v>19</v>
      </c>
      <c r="E636" s="146" t="s">
        <v>16</v>
      </c>
      <c r="F636" s="146" t="s">
        <v>383</v>
      </c>
      <c r="G636" s="146"/>
      <c r="H636" s="320">
        <f t="shared" si="148"/>
        <v>11828</v>
      </c>
      <c r="I636" s="321">
        <f>I637</f>
        <v>0</v>
      </c>
      <c r="J636" s="321">
        <f t="shared" ref="J636:L637" si="152">J637</f>
        <v>0</v>
      </c>
      <c r="K636" s="321">
        <f t="shared" si="152"/>
        <v>11828</v>
      </c>
      <c r="L636" s="321">
        <f t="shared" si="152"/>
        <v>0</v>
      </c>
    </row>
    <row r="637" spans="1:12" s="221" customFormat="1">
      <c r="A637" s="220"/>
      <c r="B637" s="217" t="s">
        <v>71</v>
      </c>
      <c r="C637" s="270"/>
      <c r="D637" s="146" t="s">
        <v>19</v>
      </c>
      <c r="E637" s="146" t="s">
        <v>16</v>
      </c>
      <c r="F637" s="146" t="s">
        <v>383</v>
      </c>
      <c r="G637" s="146" t="s">
        <v>72</v>
      </c>
      <c r="H637" s="320">
        <f t="shared" si="148"/>
        <v>11828</v>
      </c>
      <c r="I637" s="321">
        <f>I638</f>
        <v>0</v>
      </c>
      <c r="J637" s="321">
        <f t="shared" si="152"/>
        <v>0</v>
      </c>
      <c r="K637" s="321">
        <f t="shared" si="152"/>
        <v>11828</v>
      </c>
      <c r="L637" s="321">
        <f t="shared" si="152"/>
        <v>0</v>
      </c>
    </row>
    <row r="638" spans="1:12" s="150" customFormat="1" ht="76.5">
      <c r="A638" s="220"/>
      <c r="B638" s="217" t="s">
        <v>333</v>
      </c>
      <c r="C638" s="270"/>
      <c r="D638" s="146" t="s">
        <v>19</v>
      </c>
      <c r="E638" s="146" t="s">
        <v>16</v>
      </c>
      <c r="F638" s="146" t="s">
        <v>383</v>
      </c>
      <c r="G638" s="146" t="s">
        <v>80</v>
      </c>
      <c r="H638" s="320">
        <f t="shared" si="148"/>
        <v>11828</v>
      </c>
      <c r="I638" s="321">
        <v>0</v>
      </c>
      <c r="J638" s="321">
        <v>0</v>
      </c>
      <c r="K638" s="321">
        <f>11828</f>
        <v>11828</v>
      </c>
      <c r="L638" s="321">
        <v>0</v>
      </c>
    </row>
    <row r="639" spans="1:12" s="150" customFormat="1" ht="39.950000000000003" customHeight="1">
      <c r="A639" s="220"/>
      <c r="B639" s="239" t="s">
        <v>618</v>
      </c>
      <c r="C639" s="270"/>
      <c r="D639" s="146" t="s">
        <v>19</v>
      </c>
      <c r="E639" s="146" t="s">
        <v>16</v>
      </c>
      <c r="F639" s="146" t="s">
        <v>619</v>
      </c>
      <c r="G639" s="146"/>
      <c r="H639" s="320">
        <f>SUM(I639:L639)</f>
        <v>622.5</v>
      </c>
      <c r="I639" s="321">
        <f t="shared" ref="I639:L640" si="153">I640</f>
        <v>622.5</v>
      </c>
      <c r="J639" s="321">
        <f t="shared" si="153"/>
        <v>0</v>
      </c>
      <c r="K639" s="321">
        <f t="shared" si="153"/>
        <v>0</v>
      </c>
      <c r="L639" s="321">
        <f t="shared" si="153"/>
        <v>0</v>
      </c>
    </row>
    <row r="640" spans="1:12" s="150" customFormat="1" ht="59.25" customHeight="1">
      <c r="A640" s="220"/>
      <c r="B640" s="217" t="s">
        <v>71</v>
      </c>
      <c r="C640" s="270"/>
      <c r="D640" s="146" t="s">
        <v>19</v>
      </c>
      <c r="E640" s="146" t="s">
        <v>16</v>
      </c>
      <c r="F640" s="146" t="s">
        <v>619</v>
      </c>
      <c r="G640" s="146" t="s">
        <v>72</v>
      </c>
      <c r="H640" s="320">
        <f>I640+J640+K640+L640</f>
        <v>622.5</v>
      </c>
      <c r="I640" s="321">
        <f t="shared" si="153"/>
        <v>622.5</v>
      </c>
      <c r="J640" s="321">
        <f t="shared" si="153"/>
        <v>0</v>
      </c>
      <c r="K640" s="321">
        <f t="shared" si="153"/>
        <v>0</v>
      </c>
      <c r="L640" s="321">
        <f t="shared" si="153"/>
        <v>0</v>
      </c>
    </row>
    <row r="641" spans="1:12" s="222" customFormat="1" ht="76.5">
      <c r="A641" s="220"/>
      <c r="B641" s="217" t="s">
        <v>333</v>
      </c>
      <c r="C641" s="270"/>
      <c r="D641" s="146" t="s">
        <v>19</v>
      </c>
      <c r="E641" s="146" t="s">
        <v>16</v>
      </c>
      <c r="F641" s="146" t="s">
        <v>619</v>
      </c>
      <c r="G641" s="146" t="s">
        <v>80</v>
      </c>
      <c r="H641" s="320">
        <f>I641+J641+K641+L641</f>
        <v>622.5</v>
      </c>
      <c r="I641" s="321">
        <v>622.5</v>
      </c>
      <c r="J641" s="321">
        <v>0</v>
      </c>
      <c r="K641" s="321">
        <v>0</v>
      </c>
      <c r="L641" s="321">
        <v>0</v>
      </c>
    </row>
    <row r="642" spans="1:12" s="222" customFormat="1" ht="280.5">
      <c r="A642" s="226"/>
      <c r="B642" s="217" t="s">
        <v>484</v>
      </c>
      <c r="C642" s="269"/>
      <c r="D642" s="146" t="s">
        <v>19</v>
      </c>
      <c r="E642" s="146" t="s">
        <v>16</v>
      </c>
      <c r="F642" s="146" t="s">
        <v>384</v>
      </c>
      <c r="G642" s="146"/>
      <c r="H642" s="320">
        <f t="shared" si="148"/>
        <v>0</v>
      </c>
      <c r="I642" s="321">
        <f>I643</f>
        <v>0</v>
      </c>
      <c r="J642" s="321">
        <f t="shared" ref="J642:L643" si="154">J643</f>
        <v>0</v>
      </c>
      <c r="K642" s="321">
        <f t="shared" si="154"/>
        <v>0</v>
      </c>
      <c r="L642" s="321">
        <f t="shared" si="154"/>
        <v>0</v>
      </c>
    </row>
    <row r="643" spans="1:12" s="222" customFormat="1">
      <c r="A643" s="220"/>
      <c r="B643" s="217" t="s">
        <v>71</v>
      </c>
      <c r="C643" s="270"/>
      <c r="D643" s="146" t="s">
        <v>19</v>
      </c>
      <c r="E643" s="146" t="s">
        <v>16</v>
      </c>
      <c r="F643" s="146" t="s">
        <v>384</v>
      </c>
      <c r="G643" s="146" t="s">
        <v>72</v>
      </c>
      <c r="H643" s="320">
        <f t="shared" si="148"/>
        <v>0</v>
      </c>
      <c r="I643" s="321">
        <f>I644</f>
        <v>0</v>
      </c>
      <c r="J643" s="321">
        <f t="shared" si="154"/>
        <v>0</v>
      </c>
      <c r="K643" s="321">
        <f t="shared" si="154"/>
        <v>0</v>
      </c>
      <c r="L643" s="321">
        <f t="shared" si="154"/>
        <v>0</v>
      </c>
    </row>
    <row r="644" spans="1:12" s="221" customFormat="1" ht="76.5">
      <c r="A644" s="220"/>
      <c r="B644" s="217" t="s">
        <v>333</v>
      </c>
      <c r="C644" s="270"/>
      <c r="D644" s="146" t="s">
        <v>19</v>
      </c>
      <c r="E644" s="146" t="s">
        <v>16</v>
      </c>
      <c r="F644" s="146" t="s">
        <v>384</v>
      </c>
      <c r="G644" s="146" t="s">
        <v>80</v>
      </c>
      <c r="H644" s="320">
        <f t="shared" si="148"/>
        <v>0</v>
      </c>
      <c r="I644" s="321">
        <v>0</v>
      </c>
      <c r="J644" s="321">
        <v>0</v>
      </c>
      <c r="K644" s="321"/>
      <c r="L644" s="321">
        <v>0</v>
      </c>
    </row>
    <row r="645" spans="1:12" s="222" customFormat="1" ht="306">
      <c r="A645" s="226"/>
      <c r="B645" s="217" t="s">
        <v>485</v>
      </c>
      <c r="C645" s="269"/>
      <c r="D645" s="146" t="s">
        <v>19</v>
      </c>
      <c r="E645" s="146" t="s">
        <v>16</v>
      </c>
      <c r="F645" s="146" t="s">
        <v>385</v>
      </c>
      <c r="G645" s="146"/>
      <c r="H645" s="320">
        <f t="shared" si="148"/>
        <v>0</v>
      </c>
      <c r="I645" s="321">
        <f>I646</f>
        <v>0</v>
      </c>
      <c r="J645" s="321">
        <f t="shared" ref="J645:L646" si="155">J646</f>
        <v>0</v>
      </c>
      <c r="K645" s="321">
        <f t="shared" si="155"/>
        <v>0</v>
      </c>
      <c r="L645" s="321">
        <f t="shared" si="155"/>
        <v>0</v>
      </c>
    </row>
    <row r="646" spans="1:12" s="222" customFormat="1">
      <c r="A646" s="220"/>
      <c r="B646" s="217" t="s">
        <v>71</v>
      </c>
      <c r="C646" s="270"/>
      <c r="D646" s="146" t="s">
        <v>19</v>
      </c>
      <c r="E646" s="146" t="s">
        <v>16</v>
      </c>
      <c r="F646" s="146" t="s">
        <v>385</v>
      </c>
      <c r="G646" s="146" t="s">
        <v>72</v>
      </c>
      <c r="H646" s="320">
        <f t="shared" si="148"/>
        <v>0</v>
      </c>
      <c r="I646" s="321">
        <f>I647</f>
        <v>0</v>
      </c>
      <c r="J646" s="321">
        <f t="shared" si="155"/>
        <v>0</v>
      </c>
      <c r="K646" s="321">
        <f t="shared" si="155"/>
        <v>0</v>
      </c>
      <c r="L646" s="321">
        <f t="shared" si="155"/>
        <v>0</v>
      </c>
    </row>
    <row r="647" spans="1:12" s="222" customFormat="1" ht="76.5" hidden="1">
      <c r="A647" s="220"/>
      <c r="B647" s="217" t="s">
        <v>333</v>
      </c>
      <c r="C647" s="270"/>
      <c r="D647" s="146" t="s">
        <v>19</v>
      </c>
      <c r="E647" s="146" t="s">
        <v>16</v>
      </c>
      <c r="F647" s="146" t="s">
        <v>385</v>
      </c>
      <c r="G647" s="146" t="s">
        <v>80</v>
      </c>
      <c r="H647" s="320">
        <f t="shared" si="148"/>
        <v>0</v>
      </c>
      <c r="I647" s="321"/>
      <c r="J647" s="321">
        <v>0</v>
      </c>
      <c r="K647" s="321">
        <v>0</v>
      </c>
      <c r="L647" s="321">
        <v>0</v>
      </c>
    </row>
    <row r="648" spans="1:12" s="222" customFormat="1" ht="63.75">
      <c r="A648" s="226"/>
      <c r="B648" s="217" t="s">
        <v>351</v>
      </c>
      <c r="C648" s="138"/>
      <c r="D648" s="146" t="s">
        <v>19</v>
      </c>
      <c r="E648" s="146" t="s">
        <v>16</v>
      </c>
      <c r="F648" s="146" t="s">
        <v>352</v>
      </c>
      <c r="G648" s="146"/>
      <c r="H648" s="320">
        <f>I648+J648+K648+L648</f>
        <v>-662.09999999999991</v>
      </c>
      <c r="I648" s="321">
        <f>I649</f>
        <v>0</v>
      </c>
      <c r="J648" s="321">
        <f t="shared" ref="J648:L651" si="156">J649</f>
        <v>-662.09999999999991</v>
      </c>
      <c r="K648" s="321">
        <f t="shared" si="156"/>
        <v>0</v>
      </c>
      <c r="L648" s="321">
        <f t="shared" si="156"/>
        <v>0</v>
      </c>
    </row>
    <row r="649" spans="1:12" s="222" customFormat="1" ht="51">
      <c r="A649" s="226"/>
      <c r="B649" s="217" t="s">
        <v>398</v>
      </c>
      <c r="C649" s="138"/>
      <c r="D649" s="146" t="s">
        <v>19</v>
      </c>
      <c r="E649" s="146" t="s">
        <v>16</v>
      </c>
      <c r="F649" s="146" t="s">
        <v>399</v>
      </c>
      <c r="G649" s="146"/>
      <c r="H649" s="320">
        <f>SUM(I649:L649)</f>
        <v>-662.09999999999991</v>
      </c>
      <c r="I649" s="321">
        <f>I650</f>
        <v>0</v>
      </c>
      <c r="J649" s="321">
        <f t="shared" si="156"/>
        <v>-662.09999999999991</v>
      </c>
      <c r="K649" s="321">
        <f t="shared" si="156"/>
        <v>0</v>
      </c>
      <c r="L649" s="321">
        <f t="shared" si="156"/>
        <v>0</v>
      </c>
    </row>
    <row r="650" spans="1:12" s="222" customFormat="1" ht="280.5">
      <c r="A650" s="226"/>
      <c r="B650" s="217" t="s">
        <v>487</v>
      </c>
      <c r="C650" s="269"/>
      <c r="D650" s="146" t="s">
        <v>19</v>
      </c>
      <c r="E650" s="146" t="s">
        <v>16</v>
      </c>
      <c r="F650" s="146" t="s">
        <v>526</v>
      </c>
      <c r="G650" s="146"/>
      <c r="H650" s="320">
        <f>I650+J650+K650+L650</f>
        <v>-662.09999999999991</v>
      </c>
      <c r="I650" s="321">
        <f>I651</f>
        <v>0</v>
      </c>
      <c r="J650" s="321">
        <f t="shared" si="156"/>
        <v>-662.09999999999991</v>
      </c>
      <c r="K650" s="321">
        <f t="shared" si="156"/>
        <v>0</v>
      </c>
      <c r="L650" s="321">
        <f t="shared" si="156"/>
        <v>0</v>
      </c>
    </row>
    <row r="651" spans="1:12" s="222" customFormat="1">
      <c r="A651" s="220"/>
      <c r="B651" s="217" t="s">
        <v>71</v>
      </c>
      <c r="C651" s="270"/>
      <c r="D651" s="146" t="s">
        <v>19</v>
      </c>
      <c r="E651" s="146" t="s">
        <v>16</v>
      </c>
      <c r="F651" s="146" t="s">
        <v>526</v>
      </c>
      <c r="G651" s="146" t="s">
        <v>72</v>
      </c>
      <c r="H651" s="320">
        <f>I651+J651+K651+L651</f>
        <v>-662.09999999999991</v>
      </c>
      <c r="I651" s="321">
        <f>I652</f>
        <v>0</v>
      </c>
      <c r="J651" s="321">
        <f t="shared" si="156"/>
        <v>-662.09999999999991</v>
      </c>
      <c r="K651" s="321">
        <f t="shared" si="156"/>
        <v>0</v>
      </c>
      <c r="L651" s="321">
        <f t="shared" si="156"/>
        <v>0</v>
      </c>
    </row>
    <row r="652" spans="1:12" s="222" customFormat="1" ht="76.5">
      <c r="A652" s="220"/>
      <c r="B652" s="217" t="s">
        <v>333</v>
      </c>
      <c r="C652" s="270"/>
      <c r="D652" s="146" t="s">
        <v>19</v>
      </c>
      <c r="E652" s="146" t="s">
        <v>16</v>
      </c>
      <c r="F652" s="146" t="s">
        <v>526</v>
      </c>
      <c r="G652" s="146" t="s">
        <v>80</v>
      </c>
      <c r="H652" s="320">
        <f>I652+J652+K652+L652</f>
        <v>-662.09999999999991</v>
      </c>
      <c r="I652" s="321">
        <v>0</v>
      </c>
      <c r="J652" s="321">
        <f>-465.4-196.7</f>
        <v>-662.09999999999991</v>
      </c>
      <c r="K652" s="321">
        <v>0</v>
      </c>
      <c r="L652" s="321">
        <v>0</v>
      </c>
    </row>
    <row r="653" spans="1:12" s="222" customFormat="1" ht="39.950000000000003" customHeight="1">
      <c r="A653" s="226"/>
      <c r="B653" s="217" t="s">
        <v>386</v>
      </c>
      <c r="C653" s="269"/>
      <c r="D653" s="146" t="s">
        <v>19</v>
      </c>
      <c r="E653" s="146" t="s">
        <v>16</v>
      </c>
      <c r="F653" s="146" t="s">
        <v>387</v>
      </c>
      <c r="G653" s="146"/>
      <c r="H653" s="320">
        <f t="shared" si="148"/>
        <v>-1808.3999999999999</v>
      </c>
      <c r="I653" s="321">
        <f>I661+I669+I665+I673+I654</f>
        <v>-1808.3999999999999</v>
      </c>
      <c r="J653" s="321">
        <f>J661+J669+J665+J673+J654</f>
        <v>0</v>
      </c>
      <c r="K653" s="321">
        <f>K661+K669+K665+K673+K654</f>
        <v>0</v>
      </c>
      <c r="L653" s="321">
        <f>L661+L669+L665+L673+L654</f>
        <v>0</v>
      </c>
    </row>
    <row r="654" spans="1:12" s="222" customFormat="1" ht="59.25" customHeight="1">
      <c r="A654" s="226"/>
      <c r="B654" s="116" t="s">
        <v>538</v>
      </c>
      <c r="C654" s="269"/>
      <c r="D654" s="146" t="s">
        <v>19</v>
      </c>
      <c r="E654" s="146" t="s">
        <v>16</v>
      </c>
      <c r="F654" s="146" t="s">
        <v>537</v>
      </c>
      <c r="G654" s="146"/>
      <c r="H654" s="320">
        <f t="shared" si="148"/>
        <v>-1808.3999999999999</v>
      </c>
      <c r="I654" s="321">
        <f>I655+I658</f>
        <v>-1808.3999999999999</v>
      </c>
      <c r="J654" s="321">
        <f>J655+J658</f>
        <v>0</v>
      </c>
      <c r="K654" s="321">
        <f>K655+K658</f>
        <v>0</v>
      </c>
      <c r="L654" s="321">
        <f>L655+L658</f>
        <v>0</v>
      </c>
    </row>
    <row r="655" spans="1:12" s="222" customFormat="1" ht="38.25">
      <c r="A655" s="148"/>
      <c r="B655" s="116" t="s">
        <v>86</v>
      </c>
      <c r="C655" s="149"/>
      <c r="D655" s="146" t="s">
        <v>19</v>
      </c>
      <c r="E655" s="146" t="s">
        <v>16</v>
      </c>
      <c r="F655" s="146" t="s">
        <v>537</v>
      </c>
      <c r="G655" s="117" t="s">
        <v>57</v>
      </c>
      <c r="H655" s="167">
        <f>I655+J655+K655+L655</f>
        <v>0</v>
      </c>
      <c r="I655" s="168">
        <f>I656</f>
        <v>0</v>
      </c>
      <c r="J655" s="168">
        <f t="shared" ref="J655:L656" si="157">J656</f>
        <v>0</v>
      </c>
      <c r="K655" s="168">
        <f t="shared" si="157"/>
        <v>0</v>
      </c>
      <c r="L655" s="168">
        <f t="shared" si="157"/>
        <v>0</v>
      </c>
    </row>
    <row r="656" spans="1:12" s="222" customFormat="1" ht="38.25">
      <c r="A656" s="148"/>
      <c r="B656" s="116" t="s">
        <v>111</v>
      </c>
      <c r="C656" s="149"/>
      <c r="D656" s="146" t="s">
        <v>19</v>
      </c>
      <c r="E656" s="146" t="s">
        <v>16</v>
      </c>
      <c r="F656" s="146" t="s">
        <v>537</v>
      </c>
      <c r="G656" s="117" t="s">
        <v>59</v>
      </c>
      <c r="H656" s="167">
        <f>I656+J656+K656+L656</f>
        <v>0</v>
      </c>
      <c r="I656" s="168">
        <f>I657</f>
        <v>0</v>
      </c>
      <c r="J656" s="168">
        <f t="shared" si="157"/>
        <v>0</v>
      </c>
      <c r="K656" s="168">
        <f t="shared" si="157"/>
        <v>0</v>
      </c>
      <c r="L656" s="168">
        <f t="shared" si="157"/>
        <v>0</v>
      </c>
    </row>
    <row r="657" spans="1:12" s="222" customFormat="1" ht="51" hidden="1">
      <c r="A657" s="148"/>
      <c r="B657" s="116" t="s">
        <v>259</v>
      </c>
      <c r="C657" s="149"/>
      <c r="D657" s="146" t="s">
        <v>19</v>
      </c>
      <c r="E657" s="146" t="s">
        <v>16</v>
      </c>
      <c r="F657" s="146" t="s">
        <v>537</v>
      </c>
      <c r="G657" s="117" t="s">
        <v>61</v>
      </c>
      <c r="H657" s="167">
        <f>I657+J657+K657+L657</f>
        <v>0</v>
      </c>
      <c r="I657" s="168"/>
      <c r="J657" s="168">
        <v>0</v>
      </c>
      <c r="K657" s="168">
        <v>0</v>
      </c>
      <c r="L657" s="168">
        <v>0</v>
      </c>
    </row>
    <row r="658" spans="1:12" s="222" customFormat="1" ht="38.25">
      <c r="A658" s="226"/>
      <c r="B658" s="217" t="s">
        <v>343</v>
      </c>
      <c r="C658" s="138"/>
      <c r="D658" s="146" t="s">
        <v>19</v>
      </c>
      <c r="E658" s="146" t="s">
        <v>16</v>
      </c>
      <c r="F658" s="146" t="s">
        <v>537</v>
      </c>
      <c r="G658" s="146" t="s">
        <v>77</v>
      </c>
      <c r="H658" s="320">
        <f t="shared" si="148"/>
        <v>-1808.3999999999999</v>
      </c>
      <c r="I658" s="321">
        <f>I659</f>
        <v>-1808.3999999999999</v>
      </c>
      <c r="J658" s="321">
        <f t="shared" ref="J658:L659" si="158">J659</f>
        <v>0</v>
      </c>
      <c r="K658" s="321">
        <f t="shared" si="158"/>
        <v>0</v>
      </c>
      <c r="L658" s="321">
        <f t="shared" si="158"/>
        <v>0</v>
      </c>
    </row>
    <row r="659" spans="1:12" s="222" customFormat="1">
      <c r="A659" s="226"/>
      <c r="B659" s="217" t="s">
        <v>35</v>
      </c>
      <c r="C659" s="138"/>
      <c r="D659" s="146" t="s">
        <v>19</v>
      </c>
      <c r="E659" s="146" t="s">
        <v>16</v>
      </c>
      <c r="F659" s="146" t="s">
        <v>537</v>
      </c>
      <c r="G659" s="146" t="s">
        <v>78</v>
      </c>
      <c r="H659" s="320">
        <f t="shared" si="148"/>
        <v>-1808.3999999999999</v>
      </c>
      <c r="I659" s="321">
        <f>I660</f>
        <v>-1808.3999999999999</v>
      </c>
      <c r="J659" s="321">
        <f t="shared" si="158"/>
        <v>0</v>
      </c>
      <c r="K659" s="321">
        <f t="shared" si="158"/>
        <v>0</v>
      </c>
      <c r="L659" s="321">
        <f t="shared" si="158"/>
        <v>0</v>
      </c>
    </row>
    <row r="660" spans="1:12" s="222" customFormat="1" ht="51">
      <c r="A660" s="226"/>
      <c r="B660" s="217" t="s">
        <v>90</v>
      </c>
      <c r="C660" s="138"/>
      <c r="D660" s="146" t="s">
        <v>19</v>
      </c>
      <c r="E660" s="146" t="s">
        <v>16</v>
      </c>
      <c r="F660" s="146" t="s">
        <v>537</v>
      </c>
      <c r="G660" s="146" t="s">
        <v>91</v>
      </c>
      <c r="H660" s="320">
        <f t="shared" si="148"/>
        <v>-1808.3999999999999</v>
      </c>
      <c r="I660" s="321">
        <f>-1879.6+71.2</f>
        <v>-1808.3999999999999</v>
      </c>
      <c r="J660" s="321">
        <v>0</v>
      </c>
      <c r="K660" s="321">
        <v>0</v>
      </c>
      <c r="L660" s="321">
        <v>0</v>
      </c>
    </row>
    <row r="661" spans="1:12" s="222" customFormat="1" ht="140.25" hidden="1">
      <c r="A661" s="226"/>
      <c r="B661" s="217" t="s">
        <v>486</v>
      </c>
      <c r="C661" s="269"/>
      <c r="D661" s="146" t="s">
        <v>19</v>
      </c>
      <c r="E661" s="146" t="s">
        <v>16</v>
      </c>
      <c r="F661" s="146" t="s">
        <v>388</v>
      </c>
      <c r="G661" s="146"/>
      <c r="H661" s="320">
        <f t="shared" si="148"/>
        <v>0</v>
      </c>
      <c r="I661" s="321">
        <f>I662</f>
        <v>0</v>
      </c>
      <c r="J661" s="321">
        <f t="shared" ref="J661:L663" si="159">J662</f>
        <v>0</v>
      </c>
      <c r="K661" s="321">
        <f t="shared" si="159"/>
        <v>0</v>
      </c>
      <c r="L661" s="321">
        <f t="shared" si="159"/>
        <v>0</v>
      </c>
    </row>
    <row r="662" spans="1:12" s="222" customFormat="1" ht="38.25" hidden="1">
      <c r="A662" s="226"/>
      <c r="B662" s="217" t="s">
        <v>343</v>
      </c>
      <c r="C662" s="138"/>
      <c r="D662" s="146" t="s">
        <v>19</v>
      </c>
      <c r="E662" s="146" t="s">
        <v>16</v>
      </c>
      <c r="F662" s="146" t="s">
        <v>388</v>
      </c>
      <c r="G662" s="146" t="s">
        <v>77</v>
      </c>
      <c r="H662" s="320">
        <f t="shared" si="148"/>
        <v>0</v>
      </c>
      <c r="I662" s="321">
        <f>I663</f>
        <v>0</v>
      </c>
      <c r="J662" s="321">
        <f t="shared" si="159"/>
        <v>0</v>
      </c>
      <c r="K662" s="321">
        <f t="shared" si="159"/>
        <v>0</v>
      </c>
      <c r="L662" s="321">
        <f t="shared" si="159"/>
        <v>0</v>
      </c>
    </row>
    <row r="663" spans="1:12" s="222" customFormat="1" hidden="1">
      <c r="A663" s="226"/>
      <c r="B663" s="217" t="s">
        <v>35</v>
      </c>
      <c r="C663" s="138"/>
      <c r="D663" s="146" t="s">
        <v>19</v>
      </c>
      <c r="E663" s="146" t="s">
        <v>16</v>
      </c>
      <c r="F663" s="146" t="s">
        <v>388</v>
      </c>
      <c r="G663" s="146" t="s">
        <v>78</v>
      </c>
      <c r="H663" s="320">
        <f t="shared" si="148"/>
        <v>0</v>
      </c>
      <c r="I663" s="321">
        <f>I664</f>
        <v>0</v>
      </c>
      <c r="J663" s="321">
        <f t="shared" si="159"/>
        <v>0</v>
      </c>
      <c r="K663" s="321">
        <f t="shared" si="159"/>
        <v>0</v>
      </c>
      <c r="L663" s="321">
        <f t="shared" si="159"/>
        <v>0</v>
      </c>
    </row>
    <row r="664" spans="1:12" s="222" customFormat="1" ht="51" hidden="1">
      <c r="A664" s="226"/>
      <c r="B664" s="217" t="s">
        <v>90</v>
      </c>
      <c r="C664" s="138"/>
      <c r="D664" s="146" t="s">
        <v>19</v>
      </c>
      <c r="E664" s="146" t="s">
        <v>16</v>
      </c>
      <c r="F664" s="146" t="s">
        <v>388</v>
      </c>
      <c r="G664" s="146" t="s">
        <v>91</v>
      </c>
      <c r="H664" s="320">
        <f t="shared" si="148"/>
        <v>0</v>
      </c>
      <c r="I664" s="321">
        <v>0</v>
      </c>
      <c r="J664" s="321">
        <v>0</v>
      </c>
      <c r="K664" s="321">
        <v>0</v>
      </c>
      <c r="L664" s="321">
        <v>0</v>
      </c>
    </row>
    <row r="665" spans="1:12" s="222" customFormat="1" ht="165.75" hidden="1">
      <c r="A665" s="226"/>
      <c r="B665" s="217" t="s">
        <v>621</v>
      </c>
      <c r="C665" s="138"/>
      <c r="D665" s="146" t="s">
        <v>19</v>
      </c>
      <c r="E665" s="146" t="s">
        <v>16</v>
      </c>
      <c r="F665" s="146" t="s">
        <v>620</v>
      </c>
      <c r="G665" s="146"/>
      <c r="H665" s="320">
        <f>SUM(I665:L665)</f>
        <v>0</v>
      </c>
      <c r="I665" s="321">
        <f>I666</f>
        <v>0</v>
      </c>
      <c r="J665" s="321">
        <f>J666</f>
        <v>0</v>
      </c>
      <c r="K665" s="321">
        <f>K666</f>
        <v>0</v>
      </c>
      <c r="L665" s="321">
        <f>L666</f>
        <v>0</v>
      </c>
    </row>
    <row r="666" spans="1:12" s="222" customFormat="1" ht="38.25" hidden="1">
      <c r="A666" s="226"/>
      <c r="B666" s="217" t="s">
        <v>343</v>
      </c>
      <c r="C666" s="138"/>
      <c r="D666" s="146" t="s">
        <v>19</v>
      </c>
      <c r="E666" s="146" t="s">
        <v>16</v>
      </c>
      <c r="F666" s="146" t="s">
        <v>620</v>
      </c>
      <c r="G666" s="146" t="s">
        <v>77</v>
      </c>
      <c r="H666" s="320">
        <f>I666+J666+K666+L666</f>
        <v>0</v>
      </c>
      <c r="I666" s="321">
        <f>I667</f>
        <v>0</v>
      </c>
      <c r="J666" s="321">
        <f t="shared" ref="J666:L667" si="160">J667</f>
        <v>0</v>
      </c>
      <c r="K666" s="321">
        <f t="shared" si="160"/>
        <v>0</v>
      </c>
      <c r="L666" s="321">
        <f t="shared" si="160"/>
        <v>0</v>
      </c>
    </row>
    <row r="667" spans="1:12" s="222" customFormat="1" hidden="1">
      <c r="A667" s="226"/>
      <c r="B667" s="217" t="s">
        <v>35</v>
      </c>
      <c r="C667" s="138"/>
      <c r="D667" s="146" t="s">
        <v>19</v>
      </c>
      <c r="E667" s="146" t="s">
        <v>16</v>
      </c>
      <c r="F667" s="146" t="s">
        <v>620</v>
      </c>
      <c r="G667" s="146" t="s">
        <v>78</v>
      </c>
      <c r="H667" s="320">
        <f>I667+J667+K667+L667</f>
        <v>0</v>
      </c>
      <c r="I667" s="321">
        <f>I668</f>
        <v>0</v>
      </c>
      <c r="J667" s="321">
        <f t="shared" si="160"/>
        <v>0</v>
      </c>
      <c r="K667" s="321">
        <f t="shared" si="160"/>
        <v>0</v>
      </c>
      <c r="L667" s="321">
        <f t="shared" si="160"/>
        <v>0</v>
      </c>
    </row>
    <row r="668" spans="1:12" s="222" customFormat="1" ht="51" hidden="1">
      <c r="A668" s="226"/>
      <c r="B668" s="217" t="s">
        <v>90</v>
      </c>
      <c r="C668" s="138"/>
      <c r="D668" s="146" t="s">
        <v>19</v>
      </c>
      <c r="E668" s="146" t="s">
        <v>16</v>
      </c>
      <c r="F668" s="146" t="s">
        <v>620</v>
      </c>
      <c r="G668" s="146" t="s">
        <v>91</v>
      </c>
      <c r="H668" s="320">
        <f>I668+J668+K668+L668</f>
        <v>0</v>
      </c>
      <c r="I668" s="321"/>
      <c r="J668" s="321">
        <v>0</v>
      </c>
      <c r="K668" s="321">
        <v>0</v>
      </c>
      <c r="L668" s="321">
        <v>0</v>
      </c>
    </row>
    <row r="669" spans="1:12" s="222" customFormat="1" ht="280.5" hidden="1">
      <c r="A669" s="226"/>
      <c r="B669" s="217" t="s">
        <v>626</v>
      </c>
      <c r="C669" s="269"/>
      <c r="D669" s="146" t="s">
        <v>19</v>
      </c>
      <c r="E669" s="146" t="s">
        <v>16</v>
      </c>
      <c r="F669" s="146" t="s">
        <v>389</v>
      </c>
      <c r="G669" s="146"/>
      <c r="H669" s="320">
        <f t="shared" si="148"/>
        <v>0</v>
      </c>
      <c r="I669" s="321">
        <f>I670</f>
        <v>0</v>
      </c>
      <c r="J669" s="321">
        <f t="shared" ref="J669:L671" si="161">J670</f>
        <v>0</v>
      </c>
      <c r="K669" s="321">
        <f t="shared" si="161"/>
        <v>0</v>
      </c>
      <c r="L669" s="321">
        <f t="shared" si="161"/>
        <v>0</v>
      </c>
    </row>
    <row r="670" spans="1:12" s="222" customFormat="1" ht="38.25" hidden="1">
      <c r="A670" s="226"/>
      <c r="B670" s="217" t="s">
        <v>343</v>
      </c>
      <c r="C670" s="138"/>
      <c r="D670" s="146" t="s">
        <v>19</v>
      </c>
      <c r="E670" s="146" t="s">
        <v>16</v>
      </c>
      <c r="F670" s="146" t="s">
        <v>389</v>
      </c>
      <c r="G670" s="146" t="s">
        <v>77</v>
      </c>
      <c r="H670" s="320">
        <f t="shared" si="148"/>
        <v>0</v>
      </c>
      <c r="I670" s="321">
        <f>I671</f>
        <v>0</v>
      </c>
      <c r="J670" s="321">
        <f t="shared" si="161"/>
        <v>0</v>
      </c>
      <c r="K670" s="321">
        <f t="shared" si="161"/>
        <v>0</v>
      </c>
      <c r="L670" s="321">
        <f t="shared" si="161"/>
        <v>0</v>
      </c>
    </row>
    <row r="671" spans="1:12" s="222" customFormat="1" ht="53.25" hidden="1" customHeight="1">
      <c r="A671" s="226"/>
      <c r="B671" s="217" t="s">
        <v>35</v>
      </c>
      <c r="C671" s="138"/>
      <c r="D671" s="146" t="s">
        <v>19</v>
      </c>
      <c r="E671" s="146" t="s">
        <v>16</v>
      </c>
      <c r="F671" s="146" t="s">
        <v>389</v>
      </c>
      <c r="G671" s="146" t="s">
        <v>78</v>
      </c>
      <c r="H671" s="320">
        <f t="shared" si="148"/>
        <v>0</v>
      </c>
      <c r="I671" s="321">
        <f>I672</f>
        <v>0</v>
      </c>
      <c r="J671" s="321">
        <f t="shared" si="161"/>
        <v>0</v>
      </c>
      <c r="K671" s="321">
        <f t="shared" si="161"/>
        <v>0</v>
      </c>
      <c r="L671" s="321">
        <f t="shared" si="161"/>
        <v>0</v>
      </c>
    </row>
    <row r="672" spans="1:12" s="231" customFormat="1" ht="51" hidden="1">
      <c r="A672" s="226"/>
      <c r="B672" s="217" t="s">
        <v>90</v>
      </c>
      <c r="C672" s="138"/>
      <c r="D672" s="146" t="s">
        <v>19</v>
      </c>
      <c r="E672" s="146" t="s">
        <v>16</v>
      </c>
      <c r="F672" s="146" t="s">
        <v>389</v>
      </c>
      <c r="G672" s="146" t="s">
        <v>91</v>
      </c>
      <c r="H672" s="320">
        <f t="shared" si="148"/>
        <v>0</v>
      </c>
      <c r="I672" s="321">
        <v>0</v>
      </c>
      <c r="J672" s="321">
        <v>0</v>
      </c>
      <c r="K672" s="321"/>
      <c r="L672" s="321">
        <v>0</v>
      </c>
    </row>
    <row r="673" spans="1:12" s="222" customFormat="1" ht="306" hidden="1">
      <c r="A673" s="226"/>
      <c r="B673" s="217" t="s">
        <v>627</v>
      </c>
      <c r="C673" s="269"/>
      <c r="D673" s="146" t="s">
        <v>19</v>
      </c>
      <c r="E673" s="146" t="s">
        <v>16</v>
      </c>
      <c r="F673" s="146" t="s">
        <v>390</v>
      </c>
      <c r="G673" s="146"/>
      <c r="H673" s="320">
        <f t="shared" si="148"/>
        <v>0</v>
      </c>
      <c r="I673" s="321">
        <f>I674</f>
        <v>0</v>
      </c>
      <c r="J673" s="321">
        <f t="shared" ref="J673:L675" si="162">J674</f>
        <v>0</v>
      </c>
      <c r="K673" s="321">
        <f t="shared" si="162"/>
        <v>0</v>
      </c>
      <c r="L673" s="321">
        <f t="shared" si="162"/>
        <v>0</v>
      </c>
    </row>
    <row r="674" spans="1:12" s="222" customFormat="1" ht="42.75" hidden="1" customHeight="1">
      <c r="A674" s="226"/>
      <c r="B674" s="217" t="s">
        <v>343</v>
      </c>
      <c r="C674" s="138"/>
      <c r="D674" s="146" t="s">
        <v>19</v>
      </c>
      <c r="E674" s="146" t="s">
        <v>16</v>
      </c>
      <c r="F674" s="146" t="s">
        <v>390</v>
      </c>
      <c r="G674" s="146" t="s">
        <v>77</v>
      </c>
      <c r="H674" s="320">
        <f t="shared" si="148"/>
        <v>0</v>
      </c>
      <c r="I674" s="321">
        <f>I675</f>
        <v>0</v>
      </c>
      <c r="J674" s="321">
        <f t="shared" si="162"/>
        <v>0</v>
      </c>
      <c r="K674" s="321">
        <f t="shared" si="162"/>
        <v>0</v>
      </c>
      <c r="L674" s="321">
        <f t="shared" si="162"/>
        <v>0</v>
      </c>
    </row>
    <row r="675" spans="1:12" s="222" customFormat="1" ht="31.5" hidden="1" customHeight="1">
      <c r="A675" s="226"/>
      <c r="B675" s="217" t="s">
        <v>35</v>
      </c>
      <c r="C675" s="138"/>
      <c r="D675" s="146" t="s">
        <v>19</v>
      </c>
      <c r="E675" s="146" t="s">
        <v>16</v>
      </c>
      <c r="F675" s="146" t="s">
        <v>390</v>
      </c>
      <c r="G675" s="146" t="s">
        <v>78</v>
      </c>
      <c r="H675" s="320">
        <f t="shared" si="148"/>
        <v>0</v>
      </c>
      <c r="I675" s="321">
        <f>I676</f>
        <v>0</v>
      </c>
      <c r="J675" s="321">
        <f t="shared" si="162"/>
        <v>0</v>
      </c>
      <c r="K675" s="321">
        <f t="shared" si="162"/>
        <v>0</v>
      </c>
      <c r="L675" s="321">
        <f t="shared" si="162"/>
        <v>0</v>
      </c>
    </row>
    <row r="676" spans="1:12" s="222" customFormat="1" ht="51" hidden="1">
      <c r="A676" s="226"/>
      <c r="B676" s="217" t="s">
        <v>90</v>
      </c>
      <c r="C676" s="138"/>
      <c r="D676" s="146" t="s">
        <v>19</v>
      </c>
      <c r="E676" s="146" t="s">
        <v>16</v>
      </c>
      <c r="F676" s="146" t="s">
        <v>390</v>
      </c>
      <c r="G676" s="146" t="s">
        <v>91</v>
      </c>
      <c r="H676" s="320">
        <f t="shared" si="148"/>
        <v>0</v>
      </c>
      <c r="I676" s="321"/>
      <c r="J676" s="321">
        <v>0</v>
      </c>
      <c r="K676" s="321">
        <v>0</v>
      </c>
      <c r="L676" s="321">
        <v>0</v>
      </c>
    </row>
    <row r="677" spans="1:12" s="222" customFormat="1">
      <c r="A677" s="226"/>
      <c r="B677" s="269" t="s">
        <v>37</v>
      </c>
      <c r="C677" s="138"/>
      <c r="D677" s="271" t="s">
        <v>19</v>
      </c>
      <c r="E677" s="271" t="s">
        <v>17</v>
      </c>
      <c r="F677" s="271"/>
      <c r="G677" s="271"/>
      <c r="H677" s="320">
        <f>SUM(I677:L677)</f>
        <v>1024.5999999999999</v>
      </c>
      <c r="I677" s="320">
        <f>I678+I702</f>
        <v>1024.5999999999999</v>
      </c>
      <c r="J677" s="320">
        <f>J678+J702</f>
        <v>0</v>
      </c>
      <c r="K677" s="320">
        <f>K678+K702</f>
        <v>0</v>
      </c>
      <c r="L677" s="320">
        <f>L678+L702</f>
        <v>0</v>
      </c>
    </row>
    <row r="678" spans="1:12" s="222" customFormat="1" ht="51">
      <c r="A678" s="226"/>
      <c r="B678" s="217" t="s">
        <v>365</v>
      </c>
      <c r="C678" s="138"/>
      <c r="D678" s="146" t="s">
        <v>19</v>
      </c>
      <c r="E678" s="146" t="s">
        <v>17</v>
      </c>
      <c r="F678" s="146" t="s">
        <v>366</v>
      </c>
      <c r="G678" s="146"/>
      <c r="H678" s="320">
        <f t="shared" ref="H678:H721" si="163">I678+J678+K678+L678</f>
        <v>1808.3999999999999</v>
      </c>
      <c r="I678" s="321">
        <f>I679</f>
        <v>1808.3999999999999</v>
      </c>
      <c r="J678" s="321">
        <f>J679</f>
        <v>0</v>
      </c>
      <c r="K678" s="321">
        <f>K679</f>
        <v>0</v>
      </c>
      <c r="L678" s="321">
        <f>L679</f>
        <v>0</v>
      </c>
    </row>
    <row r="679" spans="1:12" s="222" customFormat="1" ht="25.5">
      <c r="A679" s="226"/>
      <c r="B679" s="217" t="s">
        <v>391</v>
      </c>
      <c r="C679" s="138"/>
      <c r="D679" s="146" t="s">
        <v>19</v>
      </c>
      <c r="E679" s="146" t="s">
        <v>17</v>
      </c>
      <c r="F679" s="146" t="s">
        <v>456</v>
      </c>
      <c r="G679" s="146"/>
      <c r="H679" s="320">
        <f t="shared" si="163"/>
        <v>1808.3999999999999</v>
      </c>
      <c r="I679" s="321">
        <f>I680+I687+I694+I698</f>
        <v>1808.3999999999999</v>
      </c>
      <c r="J679" s="321">
        <f>J680+J687+J694+J698</f>
        <v>0</v>
      </c>
      <c r="K679" s="321">
        <f>K680+K687+K694+K698</f>
        <v>0</v>
      </c>
      <c r="L679" s="321">
        <f>L680+L687+L694+L698</f>
        <v>0</v>
      </c>
    </row>
    <row r="680" spans="1:12" s="222" customFormat="1" ht="36.75" customHeight="1">
      <c r="A680" s="226"/>
      <c r="B680" s="116" t="s">
        <v>538</v>
      </c>
      <c r="C680" s="138"/>
      <c r="D680" s="146" t="s">
        <v>19</v>
      </c>
      <c r="E680" s="146" t="s">
        <v>17</v>
      </c>
      <c r="F680" s="146" t="s">
        <v>568</v>
      </c>
      <c r="G680" s="146"/>
      <c r="H680" s="320">
        <f t="shared" si="163"/>
        <v>1808.3999999999999</v>
      </c>
      <c r="I680" s="321">
        <f>I681+I684</f>
        <v>1808.3999999999999</v>
      </c>
      <c r="J680" s="321">
        <f>J681+J684</f>
        <v>0</v>
      </c>
      <c r="K680" s="321">
        <f>K681+K684</f>
        <v>0</v>
      </c>
      <c r="L680" s="321">
        <f>L681+L684</f>
        <v>0</v>
      </c>
    </row>
    <row r="681" spans="1:12" s="222" customFormat="1" ht="60.75" customHeight="1">
      <c r="A681" s="220"/>
      <c r="B681" s="116" t="s">
        <v>86</v>
      </c>
      <c r="C681" s="270"/>
      <c r="D681" s="146" t="s">
        <v>19</v>
      </c>
      <c r="E681" s="146" t="s">
        <v>17</v>
      </c>
      <c r="F681" s="146" t="s">
        <v>568</v>
      </c>
      <c r="G681" s="146" t="s">
        <v>57</v>
      </c>
      <c r="H681" s="320">
        <f t="shared" si="163"/>
        <v>0</v>
      </c>
      <c r="I681" s="321">
        <f>I682</f>
        <v>0</v>
      </c>
      <c r="J681" s="321">
        <f t="shared" ref="J681:L682" si="164">J682</f>
        <v>0</v>
      </c>
      <c r="K681" s="321">
        <f t="shared" si="164"/>
        <v>0</v>
      </c>
      <c r="L681" s="321">
        <f t="shared" si="164"/>
        <v>0</v>
      </c>
    </row>
    <row r="682" spans="1:12" s="222" customFormat="1" ht="38.25">
      <c r="A682" s="220"/>
      <c r="B682" s="217" t="s">
        <v>111</v>
      </c>
      <c r="C682" s="270"/>
      <c r="D682" s="146" t="s">
        <v>19</v>
      </c>
      <c r="E682" s="146" t="s">
        <v>17</v>
      </c>
      <c r="F682" s="146" t="s">
        <v>568</v>
      </c>
      <c r="G682" s="146" t="s">
        <v>59</v>
      </c>
      <c r="H682" s="320">
        <f t="shared" si="163"/>
        <v>0</v>
      </c>
      <c r="I682" s="321">
        <f>I683</f>
        <v>0</v>
      </c>
      <c r="J682" s="321">
        <f t="shared" si="164"/>
        <v>0</v>
      </c>
      <c r="K682" s="321">
        <f t="shared" si="164"/>
        <v>0</v>
      </c>
      <c r="L682" s="321">
        <f t="shared" si="164"/>
        <v>0</v>
      </c>
    </row>
    <row r="683" spans="1:12" s="222" customFormat="1" ht="51" hidden="1">
      <c r="A683" s="220"/>
      <c r="B683" s="217" t="s">
        <v>259</v>
      </c>
      <c r="C683" s="270"/>
      <c r="D683" s="146" t="s">
        <v>19</v>
      </c>
      <c r="E683" s="146" t="s">
        <v>17</v>
      </c>
      <c r="F683" s="146" t="s">
        <v>568</v>
      </c>
      <c r="G683" s="146" t="s">
        <v>61</v>
      </c>
      <c r="H683" s="320">
        <f t="shared" si="163"/>
        <v>0</v>
      </c>
      <c r="I683" s="321"/>
      <c r="J683" s="321">
        <v>0</v>
      </c>
      <c r="K683" s="321">
        <v>0</v>
      </c>
      <c r="L683" s="321">
        <v>0</v>
      </c>
    </row>
    <row r="684" spans="1:12" s="222" customFormat="1" ht="38.25">
      <c r="A684" s="226"/>
      <c r="B684" s="217" t="s">
        <v>343</v>
      </c>
      <c r="C684" s="138"/>
      <c r="D684" s="146" t="s">
        <v>19</v>
      </c>
      <c r="E684" s="146" t="s">
        <v>17</v>
      </c>
      <c r="F684" s="146" t="s">
        <v>568</v>
      </c>
      <c r="G684" s="146" t="s">
        <v>77</v>
      </c>
      <c r="H684" s="320">
        <f t="shared" si="163"/>
        <v>1808.3999999999999</v>
      </c>
      <c r="I684" s="321">
        <f>I685</f>
        <v>1808.3999999999999</v>
      </c>
      <c r="J684" s="321">
        <f t="shared" ref="J684:L685" si="165">J685</f>
        <v>0</v>
      </c>
      <c r="K684" s="321">
        <f t="shared" si="165"/>
        <v>0</v>
      </c>
      <c r="L684" s="321">
        <f t="shared" si="165"/>
        <v>0</v>
      </c>
    </row>
    <row r="685" spans="1:12" s="222" customFormat="1">
      <c r="A685" s="226"/>
      <c r="B685" s="217" t="s">
        <v>35</v>
      </c>
      <c r="C685" s="138"/>
      <c r="D685" s="146" t="s">
        <v>19</v>
      </c>
      <c r="E685" s="146" t="s">
        <v>17</v>
      </c>
      <c r="F685" s="146" t="s">
        <v>568</v>
      </c>
      <c r="G685" s="146" t="s">
        <v>78</v>
      </c>
      <c r="H685" s="320">
        <f t="shared" si="163"/>
        <v>1808.3999999999999</v>
      </c>
      <c r="I685" s="321">
        <f>I686</f>
        <v>1808.3999999999999</v>
      </c>
      <c r="J685" s="321">
        <f t="shared" si="165"/>
        <v>0</v>
      </c>
      <c r="K685" s="321">
        <f t="shared" si="165"/>
        <v>0</v>
      </c>
      <c r="L685" s="321">
        <f t="shared" si="165"/>
        <v>0</v>
      </c>
    </row>
    <row r="686" spans="1:12" s="222" customFormat="1" ht="51">
      <c r="A686" s="226"/>
      <c r="B686" s="217" t="s">
        <v>90</v>
      </c>
      <c r="C686" s="138"/>
      <c r="D686" s="146" t="s">
        <v>19</v>
      </c>
      <c r="E686" s="146" t="s">
        <v>17</v>
      </c>
      <c r="F686" s="146" t="s">
        <v>568</v>
      </c>
      <c r="G686" s="146" t="s">
        <v>91</v>
      </c>
      <c r="H686" s="320">
        <f t="shared" si="163"/>
        <v>1808.3999999999999</v>
      </c>
      <c r="I686" s="321">
        <f>1879.6-71.2</f>
        <v>1808.3999999999999</v>
      </c>
      <c r="J686" s="321">
        <v>0</v>
      </c>
      <c r="K686" s="321">
        <v>0</v>
      </c>
      <c r="L686" s="321">
        <v>0</v>
      </c>
    </row>
    <row r="687" spans="1:12" s="222" customFormat="1" ht="38.25" hidden="1">
      <c r="A687" s="226"/>
      <c r="B687" s="217" t="s">
        <v>700</v>
      </c>
      <c r="C687" s="138"/>
      <c r="D687" s="146" t="s">
        <v>19</v>
      </c>
      <c r="E687" s="146" t="s">
        <v>17</v>
      </c>
      <c r="F687" s="146" t="s">
        <v>701</v>
      </c>
      <c r="G687" s="146"/>
      <c r="H687" s="320">
        <f>K687</f>
        <v>0</v>
      </c>
      <c r="I687" s="320">
        <f>I688</f>
        <v>0</v>
      </c>
      <c r="J687" s="320">
        <f>J688</f>
        <v>0</v>
      </c>
      <c r="K687" s="321">
        <f>K688+K691</f>
        <v>0</v>
      </c>
      <c r="L687" s="320">
        <f>L688</f>
        <v>0</v>
      </c>
    </row>
    <row r="688" spans="1:12" s="222" customFormat="1" ht="47.25" hidden="1" customHeight="1">
      <c r="A688" s="220"/>
      <c r="B688" s="217" t="s">
        <v>86</v>
      </c>
      <c r="C688" s="270"/>
      <c r="D688" s="146" t="s">
        <v>19</v>
      </c>
      <c r="E688" s="146" t="s">
        <v>17</v>
      </c>
      <c r="F688" s="146" t="s">
        <v>701</v>
      </c>
      <c r="G688" s="146" t="s">
        <v>57</v>
      </c>
      <c r="H688" s="320">
        <f t="shared" ref="H688:H693" si="166">I688+J688+K688+L688</f>
        <v>0</v>
      </c>
      <c r="I688" s="321">
        <f>I689</f>
        <v>0</v>
      </c>
      <c r="J688" s="321">
        <f t="shared" ref="J688:L689" si="167">J689</f>
        <v>0</v>
      </c>
      <c r="K688" s="321">
        <f t="shared" si="167"/>
        <v>0</v>
      </c>
      <c r="L688" s="321">
        <f t="shared" si="167"/>
        <v>0</v>
      </c>
    </row>
    <row r="689" spans="1:12" s="222" customFormat="1" ht="38.25" hidden="1">
      <c r="A689" s="220"/>
      <c r="B689" s="217" t="s">
        <v>111</v>
      </c>
      <c r="C689" s="270"/>
      <c r="D689" s="146" t="s">
        <v>19</v>
      </c>
      <c r="E689" s="146" t="s">
        <v>17</v>
      </c>
      <c r="F689" s="146" t="s">
        <v>701</v>
      </c>
      <c r="G689" s="146" t="s">
        <v>59</v>
      </c>
      <c r="H689" s="320">
        <f t="shared" si="166"/>
        <v>0</v>
      </c>
      <c r="I689" s="321">
        <v>0</v>
      </c>
      <c r="J689" s="321">
        <f t="shared" si="167"/>
        <v>0</v>
      </c>
      <c r="K689" s="321">
        <f t="shared" si="167"/>
        <v>0</v>
      </c>
      <c r="L689" s="321">
        <f t="shared" si="167"/>
        <v>0</v>
      </c>
    </row>
    <row r="690" spans="1:12" s="222" customFormat="1" ht="51" hidden="1">
      <c r="A690" s="220"/>
      <c r="B690" s="217" t="s">
        <v>259</v>
      </c>
      <c r="C690" s="270"/>
      <c r="D690" s="146" t="s">
        <v>19</v>
      </c>
      <c r="E690" s="146" t="s">
        <v>17</v>
      </c>
      <c r="F690" s="146" t="s">
        <v>701</v>
      </c>
      <c r="G690" s="146" t="s">
        <v>61</v>
      </c>
      <c r="H690" s="320">
        <f t="shared" si="166"/>
        <v>0</v>
      </c>
      <c r="I690" s="320">
        <v>0</v>
      </c>
      <c r="J690" s="320">
        <v>0</v>
      </c>
      <c r="K690" s="321"/>
      <c r="L690" s="320">
        <v>0</v>
      </c>
    </row>
    <row r="691" spans="1:12" s="222" customFormat="1" ht="38.25" hidden="1">
      <c r="A691" s="226"/>
      <c r="B691" s="217" t="s">
        <v>343</v>
      </c>
      <c r="C691" s="138"/>
      <c r="D691" s="146" t="s">
        <v>19</v>
      </c>
      <c r="E691" s="146" t="s">
        <v>17</v>
      </c>
      <c r="F691" s="146" t="s">
        <v>701</v>
      </c>
      <c r="G691" s="146" t="s">
        <v>77</v>
      </c>
      <c r="H691" s="320">
        <f t="shared" si="166"/>
        <v>0</v>
      </c>
      <c r="I691" s="321">
        <f>I692</f>
        <v>0</v>
      </c>
      <c r="J691" s="321">
        <f t="shared" ref="J691:L692" si="168">J692</f>
        <v>0</v>
      </c>
      <c r="K691" s="321">
        <f t="shared" si="168"/>
        <v>0</v>
      </c>
      <c r="L691" s="321">
        <f t="shared" si="168"/>
        <v>0</v>
      </c>
    </row>
    <row r="692" spans="1:12" s="222" customFormat="1" hidden="1">
      <c r="A692" s="226"/>
      <c r="B692" s="217" t="s">
        <v>35</v>
      </c>
      <c r="C692" s="138"/>
      <c r="D692" s="146" t="s">
        <v>19</v>
      </c>
      <c r="E692" s="146" t="s">
        <v>17</v>
      </c>
      <c r="F692" s="146" t="s">
        <v>701</v>
      </c>
      <c r="G692" s="146" t="s">
        <v>78</v>
      </c>
      <c r="H692" s="320">
        <f t="shared" si="166"/>
        <v>0</v>
      </c>
      <c r="I692" s="321">
        <f>I693</f>
        <v>0</v>
      </c>
      <c r="J692" s="321">
        <f t="shared" si="168"/>
        <v>0</v>
      </c>
      <c r="K692" s="321">
        <f t="shared" si="168"/>
        <v>0</v>
      </c>
      <c r="L692" s="321">
        <f t="shared" si="168"/>
        <v>0</v>
      </c>
    </row>
    <row r="693" spans="1:12" s="222" customFormat="1" ht="51" hidden="1">
      <c r="A693" s="226"/>
      <c r="B693" s="217" t="s">
        <v>90</v>
      </c>
      <c r="C693" s="138"/>
      <c r="D693" s="146" t="s">
        <v>19</v>
      </c>
      <c r="E693" s="146" t="s">
        <v>17</v>
      </c>
      <c r="F693" s="146" t="s">
        <v>701</v>
      </c>
      <c r="G693" s="146" t="s">
        <v>91</v>
      </c>
      <c r="H693" s="320">
        <f t="shared" si="166"/>
        <v>0</v>
      </c>
      <c r="I693" s="321">
        <v>0</v>
      </c>
      <c r="J693" s="321">
        <v>0</v>
      </c>
      <c r="K693" s="321"/>
      <c r="L693" s="321">
        <v>0</v>
      </c>
    </row>
    <row r="694" spans="1:12" s="222" customFormat="1" ht="293.25" hidden="1">
      <c r="A694" s="226"/>
      <c r="B694" s="217" t="s">
        <v>488</v>
      </c>
      <c r="C694" s="138"/>
      <c r="D694" s="146" t="s">
        <v>19</v>
      </c>
      <c r="E694" s="146" t="s">
        <v>17</v>
      </c>
      <c r="F694" s="146" t="s">
        <v>393</v>
      </c>
      <c r="G694" s="146"/>
      <c r="H694" s="320">
        <f t="shared" si="163"/>
        <v>0</v>
      </c>
      <c r="I694" s="321">
        <f>I695</f>
        <v>0</v>
      </c>
      <c r="J694" s="321">
        <f t="shared" ref="J694:L696" si="169">J695</f>
        <v>0</v>
      </c>
      <c r="K694" s="321">
        <f t="shared" si="169"/>
        <v>0</v>
      </c>
      <c r="L694" s="321">
        <f t="shared" si="169"/>
        <v>0</v>
      </c>
    </row>
    <row r="695" spans="1:12" s="222" customFormat="1" ht="38.25" hidden="1">
      <c r="A695" s="226"/>
      <c r="B695" s="217" t="s">
        <v>343</v>
      </c>
      <c r="C695" s="138"/>
      <c r="D695" s="146" t="s">
        <v>19</v>
      </c>
      <c r="E695" s="146" t="s">
        <v>17</v>
      </c>
      <c r="F695" s="146" t="s">
        <v>393</v>
      </c>
      <c r="G695" s="146" t="s">
        <v>77</v>
      </c>
      <c r="H695" s="320">
        <f t="shared" si="163"/>
        <v>0</v>
      </c>
      <c r="I695" s="321">
        <f>I696</f>
        <v>0</v>
      </c>
      <c r="J695" s="321">
        <f t="shared" si="169"/>
        <v>0</v>
      </c>
      <c r="K695" s="321">
        <f t="shared" si="169"/>
        <v>0</v>
      </c>
      <c r="L695" s="321">
        <f t="shared" si="169"/>
        <v>0</v>
      </c>
    </row>
    <row r="696" spans="1:12" s="222" customFormat="1" hidden="1">
      <c r="A696" s="226"/>
      <c r="B696" s="217" t="s">
        <v>35</v>
      </c>
      <c r="C696" s="138"/>
      <c r="D696" s="146" t="s">
        <v>19</v>
      </c>
      <c r="E696" s="146" t="s">
        <v>17</v>
      </c>
      <c r="F696" s="146" t="s">
        <v>393</v>
      </c>
      <c r="G696" s="146" t="s">
        <v>78</v>
      </c>
      <c r="H696" s="320">
        <f t="shared" si="163"/>
        <v>0</v>
      </c>
      <c r="I696" s="321">
        <f>I697</f>
        <v>0</v>
      </c>
      <c r="J696" s="321">
        <f t="shared" si="169"/>
        <v>0</v>
      </c>
      <c r="K696" s="321">
        <f t="shared" si="169"/>
        <v>0</v>
      </c>
      <c r="L696" s="321">
        <f t="shared" si="169"/>
        <v>0</v>
      </c>
    </row>
    <row r="697" spans="1:12" s="222" customFormat="1" ht="51" hidden="1">
      <c r="A697" s="226"/>
      <c r="B697" s="217" t="s">
        <v>90</v>
      </c>
      <c r="C697" s="138"/>
      <c r="D697" s="146" t="s">
        <v>19</v>
      </c>
      <c r="E697" s="146" t="s">
        <v>17</v>
      </c>
      <c r="F697" s="146" t="s">
        <v>393</v>
      </c>
      <c r="G697" s="146" t="s">
        <v>91</v>
      </c>
      <c r="H697" s="320">
        <f t="shared" si="163"/>
        <v>0</v>
      </c>
      <c r="I697" s="321">
        <v>0</v>
      </c>
      <c r="J697" s="321">
        <v>0</v>
      </c>
      <c r="K697" s="321">
        <v>0</v>
      </c>
      <c r="L697" s="321">
        <v>0</v>
      </c>
    </row>
    <row r="698" spans="1:12" s="222" customFormat="1" ht="318.75" hidden="1">
      <c r="A698" s="226"/>
      <c r="B698" s="217" t="s">
        <v>489</v>
      </c>
      <c r="C698" s="138"/>
      <c r="D698" s="146" t="s">
        <v>19</v>
      </c>
      <c r="E698" s="146" t="s">
        <v>17</v>
      </c>
      <c r="F698" s="146" t="s">
        <v>394</v>
      </c>
      <c r="G698" s="146"/>
      <c r="H698" s="320">
        <f t="shared" si="163"/>
        <v>0</v>
      </c>
      <c r="I698" s="321">
        <f>I699</f>
        <v>0</v>
      </c>
      <c r="J698" s="321">
        <f t="shared" ref="J698:L700" si="170">J699</f>
        <v>0</v>
      </c>
      <c r="K698" s="321">
        <f t="shared" si="170"/>
        <v>0</v>
      </c>
      <c r="L698" s="321">
        <f t="shared" si="170"/>
        <v>0</v>
      </c>
    </row>
    <row r="699" spans="1:12" s="222" customFormat="1" ht="38.25" hidden="1">
      <c r="A699" s="226"/>
      <c r="B699" s="217" t="s">
        <v>343</v>
      </c>
      <c r="C699" s="138"/>
      <c r="D699" s="146" t="s">
        <v>19</v>
      </c>
      <c r="E699" s="146" t="s">
        <v>17</v>
      </c>
      <c r="F699" s="146" t="s">
        <v>394</v>
      </c>
      <c r="G699" s="146" t="s">
        <v>77</v>
      </c>
      <c r="H699" s="320">
        <f t="shared" si="163"/>
        <v>0</v>
      </c>
      <c r="I699" s="321">
        <f>I700</f>
        <v>0</v>
      </c>
      <c r="J699" s="321">
        <f t="shared" si="170"/>
        <v>0</v>
      </c>
      <c r="K699" s="321">
        <f t="shared" si="170"/>
        <v>0</v>
      </c>
      <c r="L699" s="321">
        <f t="shared" si="170"/>
        <v>0</v>
      </c>
    </row>
    <row r="700" spans="1:12" s="222" customFormat="1" hidden="1">
      <c r="A700" s="226"/>
      <c r="B700" s="217" t="s">
        <v>35</v>
      </c>
      <c r="C700" s="138"/>
      <c r="D700" s="146" t="s">
        <v>19</v>
      </c>
      <c r="E700" s="146" t="s">
        <v>17</v>
      </c>
      <c r="F700" s="146" t="s">
        <v>394</v>
      </c>
      <c r="G700" s="146" t="s">
        <v>78</v>
      </c>
      <c r="H700" s="320">
        <f t="shared" si="163"/>
        <v>0</v>
      </c>
      <c r="I700" s="321">
        <f>I701</f>
        <v>0</v>
      </c>
      <c r="J700" s="321">
        <f t="shared" si="170"/>
        <v>0</v>
      </c>
      <c r="K700" s="321">
        <f t="shared" si="170"/>
        <v>0</v>
      </c>
      <c r="L700" s="321">
        <f t="shared" si="170"/>
        <v>0</v>
      </c>
    </row>
    <row r="701" spans="1:12" s="201" customFormat="1" ht="51" hidden="1">
      <c r="A701" s="226"/>
      <c r="B701" s="217" t="s">
        <v>90</v>
      </c>
      <c r="C701" s="138"/>
      <c r="D701" s="146" t="s">
        <v>19</v>
      </c>
      <c r="E701" s="146" t="s">
        <v>17</v>
      </c>
      <c r="F701" s="146" t="s">
        <v>394</v>
      </c>
      <c r="G701" s="146" t="s">
        <v>91</v>
      </c>
      <c r="H701" s="320">
        <f t="shared" si="163"/>
        <v>0</v>
      </c>
      <c r="I701" s="321">
        <v>0</v>
      </c>
      <c r="J701" s="321">
        <v>0</v>
      </c>
      <c r="K701" s="321">
        <v>0</v>
      </c>
      <c r="L701" s="321">
        <v>0</v>
      </c>
    </row>
    <row r="702" spans="1:12" s="201" customFormat="1" ht="63.75">
      <c r="A702" s="226"/>
      <c r="B702" s="217" t="s">
        <v>351</v>
      </c>
      <c r="C702" s="138"/>
      <c r="D702" s="146" t="s">
        <v>19</v>
      </c>
      <c r="E702" s="146" t="s">
        <v>17</v>
      </c>
      <c r="F702" s="146" t="s">
        <v>352</v>
      </c>
      <c r="G702" s="146"/>
      <c r="H702" s="320">
        <f t="shared" si="163"/>
        <v>-783.8</v>
      </c>
      <c r="I702" s="321">
        <f>I703</f>
        <v>-783.8</v>
      </c>
      <c r="J702" s="321">
        <f t="shared" ref="J702:L706" si="171">J703</f>
        <v>0</v>
      </c>
      <c r="K702" s="321">
        <f t="shared" si="171"/>
        <v>0</v>
      </c>
      <c r="L702" s="321">
        <f t="shared" si="171"/>
        <v>0</v>
      </c>
    </row>
    <row r="703" spans="1:12" s="241" customFormat="1" ht="36.75" customHeight="1">
      <c r="A703" s="226"/>
      <c r="B703" s="217" t="s">
        <v>353</v>
      </c>
      <c r="C703" s="138"/>
      <c r="D703" s="146" t="s">
        <v>19</v>
      </c>
      <c r="E703" s="146" t="s">
        <v>17</v>
      </c>
      <c r="F703" s="146" t="s">
        <v>354</v>
      </c>
      <c r="G703" s="146"/>
      <c r="H703" s="320">
        <f t="shared" si="163"/>
        <v>-783.8</v>
      </c>
      <c r="I703" s="321">
        <f>I704+I710+I714+I718</f>
        <v>-783.8</v>
      </c>
      <c r="J703" s="321">
        <f>J704+J710+J714+J718</f>
        <v>0</v>
      </c>
      <c r="K703" s="321">
        <f>K704+K710+K714+K718</f>
        <v>0</v>
      </c>
      <c r="L703" s="321">
        <f>L704+L710+L714+L718</f>
        <v>0</v>
      </c>
    </row>
    <row r="704" spans="1:12" s="150" customFormat="1" ht="25.5">
      <c r="A704" s="226"/>
      <c r="B704" s="116" t="s">
        <v>538</v>
      </c>
      <c r="C704" s="138"/>
      <c r="D704" s="146" t="s">
        <v>19</v>
      </c>
      <c r="E704" s="146" t="s">
        <v>17</v>
      </c>
      <c r="F704" s="146" t="s">
        <v>561</v>
      </c>
      <c r="G704" s="146"/>
      <c r="H704" s="320">
        <f t="shared" si="163"/>
        <v>-783.8</v>
      </c>
      <c r="I704" s="321">
        <f>I705+I708</f>
        <v>-783.8</v>
      </c>
      <c r="J704" s="321">
        <f t="shared" ref="J704:L704" si="172">J705+J708</f>
        <v>0</v>
      </c>
      <c r="K704" s="321">
        <f t="shared" si="172"/>
        <v>0</v>
      </c>
      <c r="L704" s="321">
        <f t="shared" si="172"/>
        <v>0</v>
      </c>
    </row>
    <row r="705" spans="1:15" s="150" customFormat="1" ht="38.25">
      <c r="A705" s="220"/>
      <c r="B705" s="116" t="s">
        <v>86</v>
      </c>
      <c r="C705" s="282"/>
      <c r="D705" s="146" t="s">
        <v>19</v>
      </c>
      <c r="E705" s="146" t="s">
        <v>17</v>
      </c>
      <c r="F705" s="146" t="s">
        <v>561</v>
      </c>
      <c r="G705" s="146" t="s">
        <v>57</v>
      </c>
      <c r="H705" s="320">
        <f t="shared" si="163"/>
        <v>-858.8</v>
      </c>
      <c r="I705" s="321">
        <f>I706</f>
        <v>-858.8</v>
      </c>
      <c r="J705" s="321">
        <f t="shared" si="171"/>
        <v>0</v>
      </c>
      <c r="K705" s="321">
        <f t="shared" si="171"/>
        <v>0</v>
      </c>
      <c r="L705" s="321">
        <f t="shared" si="171"/>
        <v>0</v>
      </c>
    </row>
    <row r="706" spans="1:15" s="150" customFormat="1" ht="38.25">
      <c r="A706" s="220"/>
      <c r="B706" s="217" t="s">
        <v>111</v>
      </c>
      <c r="C706" s="282"/>
      <c r="D706" s="146" t="s">
        <v>19</v>
      </c>
      <c r="E706" s="146" t="s">
        <v>17</v>
      </c>
      <c r="F706" s="146" t="s">
        <v>561</v>
      </c>
      <c r="G706" s="146" t="s">
        <v>59</v>
      </c>
      <c r="H706" s="320">
        <f t="shared" si="163"/>
        <v>-858.8</v>
      </c>
      <c r="I706" s="321">
        <f>I707</f>
        <v>-858.8</v>
      </c>
      <c r="J706" s="321">
        <f t="shared" si="171"/>
        <v>0</v>
      </c>
      <c r="K706" s="321">
        <f t="shared" si="171"/>
        <v>0</v>
      </c>
      <c r="L706" s="321">
        <f t="shared" si="171"/>
        <v>0</v>
      </c>
    </row>
    <row r="707" spans="1:15" s="150" customFormat="1" ht="51">
      <c r="A707" s="220"/>
      <c r="B707" s="217" t="s">
        <v>259</v>
      </c>
      <c r="C707" s="282"/>
      <c r="D707" s="146" t="s">
        <v>19</v>
      </c>
      <c r="E707" s="146" t="s">
        <v>17</v>
      </c>
      <c r="F707" s="146" t="s">
        <v>561</v>
      </c>
      <c r="G707" s="146" t="s">
        <v>61</v>
      </c>
      <c r="H707" s="320">
        <f t="shared" si="163"/>
        <v>-858.8</v>
      </c>
      <c r="I707" s="321">
        <f>-75-783.8</f>
        <v>-858.8</v>
      </c>
      <c r="J707" s="321">
        <v>0</v>
      </c>
      <c r="K707" s="321">
        <v>0</v>
      </c>
      <c r="L707" s="321">
        <v>0</v>
      </c>
    </row>
    <row r="708" spans="1:15" s="222" customFormat="1">
      <c r="A708" s="220"/>
      <c r="B708" s="217" t="s">
        <v>71</v>
      </c>
      <c r="C708" s="270"/>
      <c r="D708" s="146" t="s">
        <v>19</v>
      </c>
      <c r="E708" s="146" t="s">
        <v>17</v>
      </c>
      <c r="F708" s="146" t="s">
        <v>561</v>
      </c>
      <c r="G708" s="146" t="s">
        <v>72</v>
      </c>
      <c r="H708" s="320">
        <f t="shared" si="163"/>
        <v>75</v>
      </c>
      <c r="I708" s="321">
        <f>I709</f>
        <v>75</v>
      </c>
      <c r="J708" s="321">
        <f t="shared" ref="J708:L708" si="173">J709</f>
        <v>0</v>
      </c>
      <c r="K708" s="321">
        <f t="shared" si="173"/>
        <v>0</v>
      </c>
      <c r="L708" s="321">
        <f t="shared" si="173"/>
        <v>0</v>
      </c>
    </row>
    <row r="709" spans="1:15" s="221" customFormat="1" ht="76.5">
      <c r="A709" s="220"/>
      <c r="B709" s="217" t="s">
        <v>333</v>
      </c>
      <c r="C709" s="270"/>
      <c r="D709" s="146" t="s">
        <v>19</v>
      </c>
      <c r="E709" s="146" t="s">
        <v>17</v>
      </c>
      <c r="F709" s="146" t="s">
        <v>561</v>
      </c>
      <c r="G709" s="146" t="s">
        <v>80</v>
      </c>
      <c r="H709" s="320">
        <f t="shared" si="163"/>
        <v>75</v>
      </c>
      <c r="I709" s="321">
        <f>75</f>
        <v>75</v>
      </c>
      <c r="J709" s="321">
        <v>0</v>
      </c>
      <c r="K709" s="321"/>
      <c r="L709" s="321">
        <v>0</v>
      </c>
    </row>
    <row r="710" spans="1:15" s="29" customFormat="1" ht="38.25" hidden="1">
      <c r="A710" s="69"/>
      <c r="B710" s="217" t="s">
        <v>700</v>
      </c>
      <c r="C710" s="83"/>
      <c r="D710" s="15" t="s">
        <v>19</v>
      </c>
      <c r="E710" s="15" t="s">
        <v>17</v>
      </c>
      <c r="F710" s="15" t="s">
        <v>702</v>
      </c>
      <c r="G710" s="15"/>
      <c r="H710" s="159">
        <f t="shared" si="163"/>
        <v>0</v>
      </c>
      <c r="I710" s="160">
        <f>I711</f>
        <v>0</v>
      </c>
      <c r="J710" s="160">
        <f t="shared" ref="J710:L712" si="174">J711</f>
        <v>0</v>
      </c>
      <c r="K710" s="160">
        <f t="shared" si="174"/>
        <v>0</v>
      </c>
      <c r="L710" s="160">
        <f t="shared" si="174"/>
        <v>0</v>
      </c>
      <c r="M710" s="310"/>
      <c r="N710" s="310"/>
      <c r="O710" s="310"/>
    </row>
    <row r="711" spans="1:15" s="29" customFormat="1" ht="38.25" hidden="1">
      <c r="A711" s="67"/>
      <c r="B711" s="1" t="s">
        <v>86</v>
      </c>
      <c r="C711" s="82"/>
      <c r="D711" s="15" t="s">
        <v>19</v>
      </c>
      <c r="E711" s="15" t="s">
        <v>17</v>
      </c>
      <c r="F711" s="15" t="s">
        <v>702</v>
      </c>
      <c r="G711" s="15" t="s">
        <v>57</v>
      </c>
      <c r="H711" s="159">
        <f t="shared" si="163"/>
        <v>0</v>
      </c>
      <c r="I711" s="160">
        <f>I712</f>
        <v>0</v>
      </c>
      <c r="J711" s="160">
        <f t="shared" si="174"/>
        <v>0</v>
      </c>
      <c r="K711" s="160">
        <f t="shared" si="174"/>
        <v>0</v>
      </c>
      <c r="L711" s="160">
        <f t="shared" si="174"/>
        <v>0</v>
      </c>
      <c r="M711" s="310"/>
      <c r="N711" s="310"/>
      <c r="O711" s="310"/>
    </row>
    <row r="712" spans="1:15" s="29" customFormat="1" ht="42.75" hidden="1" customHeight="1">
      <c r="A712" s="67"/>
      <c r="B712" s="13" t="s">
        <v>111</v>
      </c>
      <c r="C712" s="82"/>
      <c r="D712" s="15" t="s">
        <v>19</v>
      </c>
      <c r="E712" s="15" t="s">
        <v>17</v>
      </c>
      <c r="F712" s="15" t="s">
        <v>702</v>
      </c>
      <c r="G712" s="15" t="s">
        <v>59</v>
      </c>
      <c r="H712" s="159">
        <f t="shared" si="163"/>
        <v>0</v>
      </c>
      <c r="I712" s="160">
        <f>I713</f>
        <v>0</v>
      </c>
      <c r="J712" s="160">
        <f t="shared" si="174"/>
        <v>0</v>
      </c>
      <c r="K712" s="160">
        <f t="shared" si="174"/>
        <v>0</v>
      </c>
      <c r="L712" s="160">
        <f t="shared" si="174"/>
        <v>0</v>
      </c>
      <c r="M712" s="310"/>
      <c r="N712" s="310"/>
      <c r="O712" s="310"/>
    </row>
    <row r="713" spans="1:15" s="29" customFormat="1" ht="53.25" hidden="1" customHeight="1">
      <c r="A713" s="67"/>
      <c r="B713" s="13" t="s">
        <v>259</v>
      </c>
      <c r="C713" s="82"/>
      <c r="D713" s="15" t="s">
        <v>19</v>
      </c>
      <c r="E713" s="15" t="s">
        <v>17</v>
      </c>
      <c r="F713" s="15" t="s">
        <v>702</v>
      </c>
      <c r="G713" s="15" t="s">
        <v>61</v>
      </c>
      <c r="H713" s="159">
        <f t="shared" si="163"/>
        <v>0</v>
      </c>
      <c r="I713" s="160">
        <v>0</v>
      </c>
      <c r="J713" s="297">
        <v>0</v>
      </c>
      <c r="K713" s="297"/>
      <c r="L713" s="297">
        <v>0</v>
      </c>
      <c r="M713" s="310"/>
      <c r="N713" s="310"/>
      <c r="O713" s="310"/>
    </row>
    <row r="714" spans="1:15" s="150" customFormat="1" ht="229.5" hidden="1">
      <c r="A714" s="226"/>
      <c r="B714" s="217" t="s">
        <v>513</v>
      </c>
      <c r="C714" s="282"/>
      <c r="D714" s="146" t="s">
        <v>19</v>
      </c>
      <c r="E714" s="146" t="s">
        <v>17</v>
      </c>
      <c r="F714" s="146" t="s">
        <v>523</v>
      </c>
      <c r="G714" s="146"/>
      <c r="H714" s="320">
        <f>I714+J714+K714+L714</f>
        <v>0</v>
      </c>
      <c r="I714" s="321">
        <f t="shared" ref="I714:L716" si="175">I715</f>
        <v>0</v>
      </c>
      <c r="J714" s="321">
        <f t="shared" si="175"/>
        <v>0</v>
      </c>
      <c r="K714" s="321">
        <f t="shared" si="175"/>
        <v>0</v>
      </c>
      <c r="L714" s="321">
        <f t="shared" si="175"/>
        <v>0</v>
      </c>
    </row>
    <row r="715" spans="1:15" s="150" customFormat="1" ht="38.25" hidden="1">
      <c r="A715" s="220"/>
      <c r="B715" s="116" t="s">
        <v>86</v>
      </c>
      <c r="C715" s="282"/>
      <c r="D715" s="146" t="s">
        <v>19</v>
      </c>
      <c r="E715" s="146" t="s">
        <v>17</v>
      </c>
      <c r="F715" s="146" t="s">
        <v>523</v>
      </c>
      <c r="G715" s="146" t="s">
        <v>57</v>
      </c>
      <c r="H715" s="320">
        <f>I715+J715+K715+L715</f>
        <v>0</v>
      </c>
      <c r="I715" s="321">
        <f t="shared" si="175"/>
        <v>0</v>
      </c>
      <c r="J715" s="321">
        <f t="shared" si="175"/>
        <v>0</v>
      </c>
      <c r="K715" s="321">
        <f t="shared" si="175"/>
        <v>0</v>
      </c>
      <c r="L715" s="321">
        <f t="shared" si="175"/>
        <v>0</v>
      </c>
    </row>
    <row r="716" spans="1:15" s="150" customFormat="1" ht="38.25" hidden="1">
      <c r="A716" s="220"/>
      <c r="B716" s="217" t="s">
        <v>111</v>
      </c>
      <c r="C716" s="282"/>
      <c r="D716" s="146" t="s">
        <v>19</v>
      </c>
      <c r="E716" s="146" t="s">
        <v>17</v>
      </c>
      <c r="F716" s="146" t="s">
        <v>523</v>
      </c>
      <c r="G716" s="146" t="s">
        <v>59</v>
      </c>
      <c r="H716" s="320">
        <f>I716+J716+K716+L716</f>
        <v>0</v>
      </c>
      <c r="I716" s="321">
        <f t="shared" si="175"/>
        <v>0</v>
      </c>
      <c r="J716" s="321">
        <f t="shared" si="175"/>
        <v>0</v>
      </c>
      <c r="K716" s="321">
        <f t="shared" si="175"/>
        <v>0</v>
      </c>
      <c r="L716" s="321">
        <f t="shared" si="175"/>
        <v>0</v>
      </c>
    </row>
    <row r="717" spans="1:15" s="150" customFormat="1" ht="51" hidden="1">
      <c r="A717" s="220"/>
      <c r="B717" s="217" t="s">
        <v>259</v>
      </c>
      <c r="C717" s="282"/>
      <c r="D717" s="146" t="s">
        <v>19</v>
      </c>
      <c r="E717" s="146" t="s">
        <v>17</v>
      </c>
      <c r="F717" s="146" t="s">
        <v>523</v>
      </c>
      <c r="G717" s="146" t="s">
        <v>61</v>
      </c>
      <c r="H717" s="320">
        <f>I717+J717+K717+L717</f>
        <v>0</v>
      </c>
      <c r="I717" s="321">
        <v>0</v>
      </c>
      <c r="J717" s="321"/>
      <c r="K717" s="321">
        <v>0</v>
      </c>
      <c r="L717" s="321">
        <v>0</v>
      </c>
    </row>
    <row r="718" spans="1:15" s="150" customFormat="1" ht="25.5" hidden="1">
      <c r="A718" s="226"/>
      <c r="B718" s="217" t="s">
        <v>395</v>
      </c>
      <c r="C718" s="138"/>
      <c r="D718" s="146" t="s">
        <v>19</v>
      </c>
      <c r="E718" s="146" t="s">
        <v>17</v>
      </c>
      <c r="F718" s="146" t="s">
        <v>525</v>
      </c>
      <c r="G718" s="146"/>
      <c r="H718" s="320">
        <f t="shared" si="163"/>
        <v>0</v>
      </c>
      <c r="I718" s="321">
        <f>I719</f>
        <v>0</v>
      </c>
      <c r="J718" s="321">
        <f t="shared" ref="J718:L720" si="176">J719</f>
        <v>0</v>
      </c>
      <c r="K718" s="321">
        <f t="shared" si="176"/>
        <v>0</v>
      </c>
      <c r="L718" s="321">
        <f t="shared" si="176"/>
        <v>0</v>
      </c>
    </row>
    <row r="719" spans="1:15" s="150" customFormat="1" ht="38.25" hidden="1">
      <c r="A719" s="220"/>
      <c r="B719" s="116" t="s">
        <v>86</v>
      </c>
      <c r="C719" s="282"/>
      <c r="D719" s="146" t="s">
        <v>19</v>
      </c>
      <c r="E719" s="146" t="s">
        <v>17</v>
      </c>
      <c r="F719" s="146" t="s">
        <v>525</v>
      </c>
      <c r="G719" s="146" t="s">
        <v>57</v>
      </c>
      <c r="H719" s="320">
        <f t="shared" si="163"/>
        <v>0</v>
      </c>
      <c r="I719" s="321">
        <f>I720</f>
        <v>0</v>
      </c>
      <c r="J719" s="321">
        <f t="shared" si="176"/>
        <v>0</v>
      </c>
      <c r="K719" s="321">
        <f t="shared" si="176"/>
        <v>0</v>
      </c>
      <c r="L719" s="321">
        <f t="shared" si="176"/>
        <v>0</v>
      </c>
    </row>
    <row r="720" spans="1:15" s="150" customFormat="1" ht="38.25" hidden="1">
      <c r="A720" s="220"/>
      <c r="B720" s="217" t="s">
        <v>111</v>
      </c>
      <c r="C720" s="282"/>
      <c r="D720" s="146" t="s">
        <v>19</v>
      </c>
      <c r="E720" s="146" t="s">
        <v>17</v>
      </c>
      <c r="F720" s="146" t="s">
        <v>525</v>
      </c>
      <c r="G720" s="146" t="s">
        <v>59</v>
      </c>
      <c r="H720" s="320">
        <f t="shared" si="163"/>
        <v>0</v>
      </c>
      <c r="I720" s="321">
        <f>I721</f>
        <v>0</v>
      </c>
      <c r="J720" s="321">
        <f t="shared" si="176"/>
        <v>0</v>
      </c>
      <c r="K720" s="321">
        <f t="shared" si="176"/>
        <v>0</v>
      </c>
      <c r="L720" s="321">
        <f t="shared" si="176"/>
        <v>0</v>
      </c>
    </row>
    <row r="721" spans="1:13" s="150" customFormat="1" ht="51" hidden="1">
      <c r="A721" s="220"/>
      <c r="B721" s="217" t="s">
        <v>259</v>
      </c>
      <c r="C721" s="282"/>
      <c r="D721" s="146" t="s">
        <v>19</v>
      </c>
      <c r="E721" s="146" t="s">
        <v>17</v>
      </c>
      <c r="F721" s="146" t="s">
        <v>525</v>
      </c>
      <c r="G721" s="146" t="s">
        <v>61</v>
      </c>
      <c r="H721" s="320">
        <f t="shared" si="163"/>
        <v>0</v>
      </c>
      <c r="I721" s="321"/>
      <c r="J721" s="321">
        <v>0</v>
      </c>
      <c r="K721" s="321">
        <v>0</v>
      </c>
      <c r="L721" s="321">
        <v>0</v>
      </c>
    </row>
    <row r="722" spans="1:13" s="150" customFormat="1" ht="25.5">
      <c r="A722" s="226"/>
      <c r="B722" s="269" t="s">
        <v>28</v>
      </c>
      <c r="C722" s="138"/>
      <c r="D722" s="271" t="s">
        <v>19</v>
      </c>
      <c r="E722" s="271" t="s">
        <v>19</v>
      </c>
      <c r="F722" s="271"/>
      <c r="G722" s="271"/>
      <c r="H722" s="320">
        <f>I722+J722+K722+L722</f>
        <v>-4718.6000000000004</v>
      </c>
      <c r="I722" s="320">
        <f>I723+I736+I757</f>
        <v>-4718.6000000000004</v>
      </c>
      <c r="J722" s="320">
        <f>J723+J736+J757</f>
        <v>0</v>
      </c>
      <c r="K722" s="320">
        <f>K723+K736+K757</f>
        <v>0</v>
      </c>
      <c r="L722" s="320">
        <f>L723+L736+L757</f>
        <v>0</v>
      </c>
    </row>
    <row r="723" spans="1:13" s="150" customFormat="1" ht="63.75">
      <c r="A723" s="226"/>
      <c r="B723" s="217" t="s">
        <v>514</v>
      </c>
      <c r="C723" s="244"/>
      <c r="D723" s="146" t="s">
        <v>19</v>
      </c>
      <c r="E723" s="146" t="s">
        <v>19</v>
      </c>
      <c r="F723" s="146" t="s">
        <v>382</v>
      </c>
      <c r="G723" s="146"/>
      <c r="H723" s="320">
        <f t="shared" ref="H723:H729" si="177">I723+J723+K723+L723</f>
        <v>-622.5</v>
      </c>
      <c r="I723" s="321">
        <f>I724+I730+I733</f>
        <v>-622.5</v>
      </c>
      <c r="J723" s="321">
        <f>J724+J730+J733</f>
        <v>0</v>
      </c>
      <c r="K723" s="321">
        <f>K724+K730+K733</f>
        <v>0</v>
      </c>
      <c r="L723" s="321">
        <f>L724+L730+L733</f>
        <v>0</v>
      </c>
    </row>
    <row r="724" spans="1:13" s="150" customFormat="1" ht="25.5">
      <c r="A724" s="226"/>
      <c r="B724" s="116" t="s">
        <v>538</v>
      </c>
      <c r="C724" s="244"/>
      <c r="D724" s="146" t="s">
        <v>19</v>
      </c>
      <c r="E724" s="146" t="s">
        <v>19</v>
      </c>
      <c r="F724" s="146" t="s">
        <v>396</v>
      </c>
      <c r="G724" s="146"/>
      <c r="H724" s="320">
        <f t="shared" si="177"/>
        <v>-622.5</v>
      </c>
      <c r="I724" s="321">
        <f>I725+I728</f>
        <v>-622.5</v>
      </c>
      <c r="J724" s="321">
        <f>J725+J728</f>
        <v>0</v>
      </c>
      <c r="K724" s="321">
        <f>K725+K728</f>
        <v>0</v>
      </c>
      <c r="L724" s="321">
        <f>L725+L728</f>
        <v>0</v>
      </c>
    </row>
    <row r="725" spans="1:13" s="150" customFormat="1" ht="38.25">
      <c r="A725" s="220"/>
      <c r="B725" s="116" t="s">
        <v>86</v>
      </c>
      <c r="C725" s="282"/>
      <c r="D725" s="146" t="s">
        <v>19</v>
      </c>
      <c r="E725" s="146" t="s">
        <v>19</v>
      </c>
      <c r="F725" s="146" t="s">
        <v>396</v>
      </c>
      <c r="G725" s="146" t="s">
        <v>57</v>
      </c>
      <c r="H725" s="320">
        <f t="shared" si="177"/>
        <v>-125</v>
      </c>
      <c r="I725" s="321">
        <f>I726</f>
        <v>-125</v>
      </c>
      <c r="J725" s="321">
        <f t="shared" ref="J725:L726" si="178">J726</f>
        <v>0</v>
      </c>
      <c r="K725" s="321">
        <f t="shared" si="178"/>
        <v>0</v>
      </c>
      <c r="L725" s="321">
        <f t="shared" si="178"/>
        <v>0</v>
      </c>
    </row>
    <row r="726" spans="1:13" s="150" customFormat="1" ht="38.25">
      <c r="A726" s="220"/>
      <c r="B726" s="217" t="s">
        <v>111</v>
      </c>
      <c r="C726" s="282"/>
      <c r="D726" s="146" t="s">
        <v>19</v>
      </c>
      <c r="E726" s="146" t="s">
        <v>19</v>
      </c>
      <c r="F726" s="146" t="s">
        <v>396</v>
      </c>
      <c r="G726" s="146" t="s">
        <v>59</v>
      </c>
      <c r="H726" s="320">
        <f t="shared" si="177"/>
        <v>-125</v>
      </c>
      <c r="I726" s="321">
        <f>I727</f>
        <v>-125</v>
      </c>
      <c r="J726" s="321">
        <f t="shared" si="178"/>
        <v>0</v>
      </c>
      <c r="K726" s="321">
        <f t="shared" si="178"/>
        <v>0</v>
      </c>
      <c r="L726" s="321">
        <f t="shared" si="178"/>
        <v>0</v>
      </c>
    </row>
    <row r="727" spans="1:13" s="150" customFormat="1" ht="51">
      <c r="A727" s="220"/>
      <c r="B727" s="217" t="s">
        <v>259</v>
      </c>
      <c r="C727" s="282"/>
      <c r="D727" s="146" t="s">
        <v>19</v>
      </c>
      <c r="E727" s="146" t="s">
        <v>19</v>
      </c>
      <c r="F727" s="146" t="s">
        <v>396</v>
      </c>
      <c r="G727" s="146" t="s">
        <v>61</v>
      </c>
      <c r="H727" s="320">
        <f t="shared" si="177"/>
        <v>-125</v>
      </c>
      <c r="I727" s="321">
        <f>-125</f>
        <v>-125</v>
      </c>
      <c r="J727" s="321">
        <v>0</v>
      </c>
      <c r="K727" s="321">
        <v>0</v>
      </c>
      <c r="L727" s="321">
        <v>0</v>
      </c>
    </row>
    <row r="728" spans="1:13" s="150" customFormat="1">
      <c r="A728" s="220"/>
      <c r="B728" s="217" t="s">
        <v>71</v>
      </c>
      <c r="C728" s="270"/>
      <c r="D728" s="146" t="s">
        <v>19</v>
      </c>
      <c r="E728" s="146" t="s">
        <v>19</v>
      </c>
      <c r="F728" s="146" t="s">
        <v>396</v>
      </c>
      <c r="G728" s="146" t="s">
        <v>72</v>
      </c>
      <c r="H728" s="320">
        <f t="shared" si="177"/>
        <v>-497.5</v>
      </c>
      <c r="I728" s="321">
        <f>I729</f>
        <v>-497.5</v>
      </c>
      <c r="J728" s="321">
        <f>J729</f>
        <v>0</v>
      </c>
      <c r="K728" s="321">
        <f>K729</f>
        <v>0</v>
      </c>
      <c r="L728" s="321">
        <f>L729</f>
        <v>0</v>
      </c>
    </row>
    <row r="729" spans="1:13" s="150" customFormat="1" ht="76.5">
      <c r="A729" s="220"/>
      <c r="B729" s="217" t="s">
        <v>333</v>
      </c>
      <c r="C729" s="270"/>
      <c r="D729" s="146" t="s">
        <v>19</v>
      </c>
      <c r="E729" s="146" t="s">
        <v>19</v>
      </c>
      <c r="F729" s="146" t="s">
        <v>396</v>
      </c>
      <c r="G729" s="146" t="s">
        <v>80</v>
      </c>
      <c r="H729" s="320">
        <f t="shared" si="177"/>
        <v>-497.5</v>
      </c>
      <c r="I729" s="321">
        <f>-967.9+470.4</f>
        <v>-497.5</v>
      </c>
      <c r="J729" s="321">
        <v>0</v>
      </c>
      <c r="K729" s="321">
        <v>0</v>
      </c>
      <c r="L729" s="321">
        <v>0</v>
      </c>
      <c r="M729" s="150">
        <v>-44.5</v>
      </c>
    </row>
    <row r="730" spans="1:13" s="150" customFormat="1" ht="405" hidden="1">
      <c r="A730" s="220"/>
      <c r="B730" s="298" t="s">
        <v>622</v>
      </c>
      <c r="C730" s="270"/>
      <c r="D730" s="146" t="s">
        <v>19</v>
      </c>
      <c r="E730" s="146" t="s">
        <v>19</v>
      </c>
      <c r="F730" s="146" t="s">
        <v>384</v>
      </c>
      <c r="G730" s="146"/>
      <c r="H730" s="320">
        <f>SUM(I730:L730)</f>
        <v>0</v>
      </c>
      <c r="I730" s="321">
        <f t="shared" ref="I730:L731" si="179">I731</f>
        <v>0</v>
      </c>
      <c r="J730" s="321">
        <f t="shared" si="179"/>
        <v>0</v>
      </c>
      <c r="K730" s="321">
        <f t="shared" si="179"/>
        <v>0</v>
      </c>
      <c r="L730" s="321">
        <f t="shared" si="179"/>
        <v>0</v>
      </c>
    </row>
    <row r="731" spans="1:13" s="150" customFormat="1" hidden="1">
      <c r="A731" s="220"/>
      <c r="B731" s="217" t="s">
        <v>71</v>
      </c>
      <c r="C731" s="270"/>
      <c r="D731" s="146" t="s">
        <v>19</v>
      </c>
      <c r="E731" s="146" t="s">
        <v>19</v>
      </c>
      <c r="F731" s="146" t="s">
        <v>384</v>
      </c>
      <c r="G731" s="146" t="s">
        <v>72</v>
      </c>
      <c r="H731" s="320">
        <f>I731+J731+K731+L731</f>
        <v>0</v>
      </c>
      <c r="I731" s="321">
        <f t="shared" si="179"/>
        <v>0</v>
      </c>
      <c r="J731" s="321">
        <f t="shared" si="179"/>
        <v>0</v>
      </c>
      <c r="K731" s="321">
        <f t="shared" si="179"/>
        <v>0</v>
      </c>
      <c r="L731" s="321">
        <f t="shared" si="179"/>
        <v>0</v>
      </c>
    </row>
    <row r="732" spans="1:13" s="150" customFormat="1" ht="76.5" hidden="1">
      <c r="A732" s="220"/>
      <c r="B732" s="217" t="s">
        <v>333</v>
      </c>
      <c r="C732" s="270"/>
      <c r="D732" s="146" t="s">
        <v>19</v>
      </c>
      <c r="E732" s="146" t="s">
        <v>19</v>
      </c>
      <c r="F732" s="146" t="s">
        <v>384</v>
      </c>
      <c r="G732" s="146" t="s">
        <v>80</v>
      </c>
      <c r="H732" s="320">
        <f>I732+J732+K732+L732</f>
        <v>0</v>
      </c>
      <c r="I732" s="321">
        <v>0</v>
      </c>
      <c r="J732" s="321">
        <v>0</v>
      </c>
      <c r="K732" s="321"/>
      <c r="L732" s="321">
        <v>0</v>
      </c>
    </row>
    <row r="733" spans="1:13" s="150" customFormat="1" ht="409.5" hidden="1">
      <c r="A733" s="220"/>
      <c r="B733" s="298" t="s">
        <v>623</v>
      </c>
      <c r="C733" s="270"/>
      <c r="D733" s="146" t="s">
        <v>19</v>
      </c>
      <c r="E733" s="146" t="s">
        <v>19</v>
      </c>
      <c r="F733" s="146" t="s">
        <v>385</v>
      </c>
      <c r="G733" s="146"/>
      <c r="H733" s="320">
        <f>SUM(I733:L733)</f>
        <v>0</v>
      </c>
      <c r="I733" s="321">
        <f t="shared" ref="I733:L734" si="180">I734</f>
        <v>0</v>
      </c>
      <c r="J733" s="321">
        <f t="shared" si="180"/>
        <v>0</v>
      </c>
      <c r="K733" s="321">
        <f t="shared" si="180"/>
        <v>0</v>
      </c>
      <c r="L733" s="321">
        <f t="shared" si="180"/>
        <v>0</v>
      </c>
    </row>
    <row r="734" spans="1:13" s="150" customFormat="1" hidden="1">
      <c r="A734" s="220"/>
      <c r="B734" s="217" t="s">
        <v>71</v>
      </c>
      <c r="C734" s="270"/>
      <c r="D734" s="146" t="s">
        <v>19</v>
      </c>
      <c r="E734" s="146" t="s">
        <v>19</v>
      </c>
      <c r="F734" s="146" t="s">
        <v>385</v>
      </c>
      <c r="G734" s="146" t="s">
        <v>72</v>
      </c>
      <c r="H734" s="320">
        <f>I734+J734+K734+L734</f>
        <v>0</v>
      </c>
      <c r="I734" s="321">
        <f t="shared" si="180"/>
        <v>0</v>
      </c>
      <c r="J734" s="321">
        <f t="shared" si="180"/>
        <v>0</v>
      </c>
      <c r="K734" s="321">
        <f t="shared" si="180"/>
        <v>0</v>
      </c>
      <c r="L734" s="321">
        <f t="shared" si="180"/>
        <v>0</v>
      </c>
    </row>
    <row r="735" spans="1:13" s="150" customFormat="1" ht="76.5" hidden="1">
      <c r="A735" s="220"/>
      <c r="B735" s="217" t="s">
        <v>333</v>
      </c>
      <c r="C735" s="270"/>
      <c r="D735" s="146" t="s">
        <v>19</v>
      </c>
      <c r="E735" s="146" t="s">
        <v>19</v>
      </c>
      <c r="F735" s="146" t="s">
        <v>385</v>
      </c>
      <c r="G735" s="146" t="s">
        <v>80</v>
      </c>
      <c r="H735" s="320">
        <f>I735+J735+K735+L735</f>
        <v>0</v>
      </c>
      <c r="I735" s="321"/>
      <c r="J735" s="321">
        <v>0</v>
      </c>
      <c r="K735" s="321">
        <v>0</v>
      </c>
      <c r="L735" s="321">
        <v>0</v>
      </c>
    </row>
    <row r="736" spans="1:13" s="150" customFormat="1" ht="51">
      <c r="A736" s="199"/>
      <c r="B736" s="116" t="s">
        <v>98</v>
      </c>
      <c r="C736" s="200"/>
      <c r="D736" s="117" t="s">
        <v>19</v>
      </c>
      <c r="E736" s="117" t="s">
        <v>19</v>
      </c>
      <c r="F736" s="139" t="s">
        <v>249</v>
      </c>
      <c r="G736" s="140"/>
      <c r="H736" s="167">
        <f>SUM(I736:L736)</f>
        <v>-3710.5</v>
      </c>
      <c r="I736" s="168">
        <f>I737</f>
        <v>-3710.5</v>
      </c>
      <c r="J736" s="168">
        <f>J737</f>
        <v>0</v>
      </c>
      <c r="K736" s="168">
        <f>K737</f>
        <v>0</v>
      </c>
      <c r="L736" s="168">
        <f>L737</f>
        <v>0</v>
      </c>
    </row>
    <row r="737" spans="1:13" s="150" customFormat="1" ht="38.25">
      <c r="A737" s="199"/>
      <c r="B737" s="116" t="s">
        <v>250</v>
      </c>
      <c r="C737" s="116"/>
      <c r="D737" s="117" t="s">
        <v>19</v>
      </c>
      <c r="E737" s="117" t="s">
        <v>19</v>
      </c>
      <c r="F737" s="139" t="s">
        <v>251</v>
      </c>
      <c r="G737" s="140"/>
      <c r="H737" s="167">
        <f>SUM(I737:L737)</f>
        <v>-3710.5</v>
      </c>
      <c r="I737" s="168">
        <f>I738+I753</f>
        <v>-3710.5</v>
      </c>
      <c r="J737" s="168">
        <f>J738+J753</f>
        <v>0</v>
      </c>
      <c r="K737" s="168">
        <f>K738+K753</f>
        <v>0</v>
      </c>
      <c r="L737" s="168">
        <f>L738+L753</f>
        <v>0</v>
      </c>
    </row>
    <row r="738" spans="1:13" s="150" customFormat="1" ht="38.25">
      <c r="A738" s="280"/>
      <c r="B738" s="217" t="s">
        <v>200</v>
      </c>
      <c r="C738" s="244"/>
      <c r="D738" s="146" t="s">
        <v>19</v>
      </c>
      <c r="E738" s="146" t="s">
        <v>19</v>
      </c>
      <c r="F738" s="146" t="s">
        <v>363</v>
      </c>
      <c r="G738" s="146"/>
      <c r="H738" s="320">
        <f>SUM(I738:L738)</f>
        <v>-3710.5</v>
      </c>
      <c r="I738" s="321">
        <f>I739+I744+I748</f>
        <v>-3710.5</v>
      </c>
      <c r="J738" s="321">
        <f>J739+J744+J748</f>
        <v>0</v>
      </c>
      <c r="K738" s="321">
        <f>K739+K744+K748</f>
        <v>0</v>
      </c>
      <c r="L738" s="321">
        <f>L739+L744+L748</f>
        <v>0</v>
      </c>
    </row>
    <row r="739" spans="1:13" s="150" customFormat="1" ht="89.25">
      <c r="A739" s="148"/>
      <c r="B739" s="217" t="s">
        <v>55</v>
      </c>
      <c r="C739" s="138"/>
      <c r="D739" s="146" t="s">
        <v>19</v>
      </c>
      <c r="E739" s="146" t="s">
        <v>19</v>
      </c>
      <c r="F739" s="146" t="s">
        <v>363</v>
      </c>
      <c r="G739" s="146" t="s">
        <v>56</v>
      </c>
      <c r="H739" s="320">
        <f>SUM(I739:L739)</f>
        <v>-765.5</v>
      </c>
      <c r="I739" s="321">
        <f>I740</f>
        <v>-765.5</v>
      </c>
      <c r="J739" s="321">
        <f>J740</f>
        <v>0</v>
      </c>
      <c r="K739" s="321">
        <f>K740</f>
        <v>0</v>
      </c>
      <c r="L739" s="321">
        <f>L740</f>
        <v>0</v>
      </c>
    </row>
    <row r="740" spans="1:13" s="150" customFormat="1" ht="25.5">
      <c r="A740" s="148"/>
      <c r="B740" s="217" t="s">
        <v>67</v>
      </c>
      <c r="C740" s="138"/>
      <c r="D740" s="146" t="s">
        <v>19</v>
      </c>
      <c r="E740" s="146" t="s">
        <v>19</v>
      </c>
      <c r="F740" s="146" t="s">
        <v>363</v>
      </c>
      <c r="G740" s="146" t="s">
        <v>68</v>
      </c>
      <c r="H740" s="320">
        <f t="shared" ref="H740:H759" si="181">SUM(I740:L740)</f>
        <v>-765.5</v>
      </c>
      <c r="I740" s="321">
        <f>I741+I742+I743</f>
        <v>-765.5</v>
      </c>
      <c r="J740" s="321">
        <f>J741+J742+J743</f>
        <v>0</v>
      </c>
      <c r="K740" s="321">
        <f>K741+K742+K743</f>
        <v>0</v>
      </c>
      <c r="L740" s="321">
        <f>L741+L742+L743</f>
        <v>0</v>
      </c>
    </row>
    <row r="741" spans="1:13" s="150" customFormat="1" ht="25.5">
      <c r="A741" s="148"/>
      <c r="B741" s="217" t="s">
        <v>254</v>
      </c>
      <c r="C741" s="138"/>
      <c r="D741" s="146" t="s">
        <v>19</v>
      </c>
      <c r="E741" s="146" t="s">
        <v>19</v>
      </c>
      <c r="F741" s="146" t="s">
        <v>363</v>
      </c>
      <c r="G741" s="146" t="s">
        <v>69</v>
      </c>
      <c r="H741" s="320">
        <f t="shared" si="181"/>
        <v>-765.5</v>
      </c>
      <c r="I741" s="321">
        <f>-765.5</f>
        <v>-765.5</v>
      </c>
      <c r="J741" s="341">
        <v>0</v>
      </c>
      <c r="K741" s="341">
        <v>0</v>
      </c>
      <c r="L741" s="341">
        <v>0</v>
      </c>
    </row>
    <row r="742" spans="1:13" s="150" customFormat="1" ht="38.25" hidden="1">
      <c r="A742" s="9"/>
      <c r="B742" s="13" t="s">
        <v>89</v>
      </c>
      <c r="C742" s="20"/>
      <c r="D742" s="15" t="s">
        <v>19</v>
      </c>
      <c r="E742" s="15" t="s">
        <v>19</v>
      </c>
      <c r="F742" s="15" t="s">
        <v>363</v>
      </c>
      <c r="G742" s="15" t="s">
        <v>70</v>
      </c>
      <c r="H742" s="16">
        <f>SUM(I742:L742)</f>
        <v>0</v>
      </c>
      <c r="I742" s="17"/>
      <c r="J742" s="8">
        <f>'приложение 8.5.'!J743</f>
        <v>0</v>
      </c>
      <c r="K742" s="8">
        <f>'приложение 8.5.'!K743</f>
        <v>0</v>
      </c>
      <c r="L742" s="8">
        <f>'приложение 8.5.'!L743</f>
        <v>0</v>
      </c>
    </row>
    <row r="743" spans="1:13" s="150" customFormat="1" ht="76.5" hidden="1">
      <c r="A743" s="148"/>
      <c r="B743" s="116" t="s">
        <v>660</v>
      </c>
      <c r="C743" s="138"/>
      <c r="D743" s="146" t="s">
        <v>19</v>
      </c>
      <c r="E743" s="146" t="s">
        <v>19</v>
      </c>
      <c r="F743" s="146" t="s">
        <v>363</v>
      </c>
      <c r="G743" s="146" t="s">
        <v>661</v>
      </c>
      <c r="H743" s="320">
        <f>SUM(I743:L743)</f>
        <v>0</v>
      </c>
      <c r="I743" s="321"/>
      <c r="J743" s="323">
        <v>0</v>
      </c>
      <c r="K743" s="323">
        <v>0</v>
      </c>
      <c r="L743" s="323">
        <v>0</v>
      </c>
    </row>
    <row r="744" spans="1:13" s="150" customFormat="1" ht="38.25">
      <c r="A744" s="148"/>
      <c r="B744" s="116" t="s">
        <v>86</v>
      </c>
      <c r="C744" s="138"/>
      <c r="D744" s="146" t="s">
        <v>19</v>
      </c>
      <c r="E744" s="146" t="s">
        <v>19</v>
      </c>
      <c r="F744" s="146" t="s">
        <v>363</v>
      </c>
      <c r="G744" s="146" t="s">
        <v>57</v>
      </c>
      <c r="H744" s="320">
        <f t="shared" si="181"/>
        <v>-2945</v>
      </c>
      <c r="I744" s="321">
        <f>I745</f>
        <v>-2945</v>
      </c>
      <c r="J744" s="321">
        <f>J745</f>
        <v>0</v>
      </c>
      <c r="K744" s="321">
        <f>K745</f>
        <v>0</v>
      </c>
      <c r="L744" s="321">
        <f>L745</f>
        <v>0</v>
      </c>
    </row>
    <row r="745" spans="1:13" s="150" customFormat="1" ht="38.25">
      <c r="A745" s="148"/>
      <c r="B745" s="116" t="s">
        <v>111</v>
      </c>
      <c r="C745" s="138"/>
      <c r="D745" s="146" t="s">
        <v>19</v>
      </c>
      <c r="E745" s="146" t="s">
        <v>19</v>
      </c>
      <c r="F745" s="146" t="s">
        <v>363</v>
      </c>
      <c r="G745" s="146" t="s">
        <v>59</v>
      </c>
      <c r="H745" s="320">
        <f t="shared" si="181"/>
        <v>-2945</v>
      </c>
      <c r="I745" s="321">
        <f>I747+I746</f>
        <v>-2945</v>
      </c>
      <c r="J745" s="321">
        <f>J747</f>
        <v>0</v>
      </c>
      <c r="K745" s="321">
        <f>K747</f>
        <v>0</v>
      </c>
      <c r="L745" s="321">
        <f>L747</f>
        <v>0</v>
      </c>
    </row>
    <row r="746" spans="1:13" s="150" customFormat="1" ht="38.25">
      <c r="A746" s="148"/>
      <c r="B746" s="217" t="s">
        <v>63</v>
      </c>
      <c r="C746" s="138"/>
      <c r="D746" s="146" t="s">
        <v>19</v>
      </c>
      <c r="E746" s="146" t="s">
        <v>19</v>
      </c>
      <c r="F746" s="146" t="s">
        <v>363</v>
      </c>
      <c r="G746" s="146" t="s">
        <v>62</v>
      </c>
      <c r="H746" s="320">
        <f t="shared" si="181"/>
        <v>-4.3</v>
      </c>
      <c r="I746" s="321">
        <f>-4.3</f>
        <v>-4.3</v>
      </c>
      <c r="J746" s="341">
        <v>0</v>
      </c>
      <c r="K746" s="341">
        <v>0</v>
      </c>
      <c r="L746" s="341">
        <v>0</v>
      </c>
    </row>
    <row r="747" spans="1:13" s="201" customFormat="1" ht="51">
      <c r="A747" s="148"/>
      <c r="B747" s="116" t="s">
        <v>259</v>
      </c>
      <c r="C747" s="138"/>
      <c r="D747" s="146" t="s">
        <v>19</v>
      </c>
      <c r="E747" s="146" t="s">
        <v>19</v>
      </c>
      <c r="F747" s="146" t="s">
        <v>363</v>
      </c>
      <c r="G747" s="146" t="s">
        <v>61</v>
      </c>
      <c r="H747" s="320">
        <f t="shared" si="181"/>
        <v>-2940.7</v>
      </c>
      <c r="I747" s="321">
        <f>-2048-892.7</f>
        <v>-2940.7</v>
      </c>
      <c r="J747" s="341">
        <v>0</v>
      </c>
      <c r="K747" s="341">
        <v>0</v>
      </c>
      <c r="L747" s="341">
        <v>0</v>
      </c>
      <c r="M747" s="264"/>
    </row>
    <row r="748" spans="1:13" s="201" customFormat="1" hidden="1">
      <c r="A748" s="148"/>
      <c r="B748" s="278" t="s">
        <v>71</v>
      </c>
      <c r="C748" s="138"/>
      <c r="D748" s="146" t="s">
        <v>19</v>
      </c>
      <c r="E748" s="146" t="s">
        <v>19</v>
      </c>
      <c r="F748" s="146" t="s">
        <v>363</v>
      </c>
      <c r="G748" s="146" t="s">
        <v>72</v>
      </c>
      <c r="H748" s="320">
        <f t="shared" si="181"/>
        <v>0</v>
      </c>
      <c r="I748" s="321">
        <f>I749</f>
        <v>0</v>
      </c>
      <c r="J748" s="321">
        <f>J749</f>
        <v>0</v>
      </c>
      <c r="K748" s="321">
        <f>K749</f>
        <v>0</v>
      </c>
      <c r="L748" s="321">
        <f>L749</f>
        <v>0</v>
      </c>
    </row>
    <row r="749" spans="1:13" s="150" customFormat="1" ht="25.5" hidden="1">
      <c r="A749" s="148"/>
      <c r="B749" s="278" t="s">
        <v>73</v>
      </c>
      <c r="C749" s="138"/>
      <c r="D749" s="146" t="s">
        <v>19</v>
      </c>
      <c r="E749" s="146" t="s">
        <v>19</v>
      </c>
      <c r="F749" s="146" t="s">
        <v>363</v>
      </c>
      <c r="G749" s="146" t="s">
        <v>74</v>
      </c>
      <c r="H749" s="320">
        <f t="shared" si="181"/>
        <v>0</v>
      </c>
      <c r="I749" s="321">
        <f>I750+I751+I752</f>
        <v>0</v>
      </c>
      <c r="J749" s="321">
        <f>J750+J751+J752</f>
        <v>0</v>
      </c>
      <c r="K749" s="321">
        <f>K750+K751+K752</f>
        <v>0</v>
      </c>
      <c r="L749" s="321">
        <f>L750+L751+L752</f>
        <v>0</v>
      </c>
    </row>
    <row r="750" spans="1:13" s="150" customFormat="1" ht="25.5" hidden="1">
      <c r="A750" s="148"/>
      <c r="B750" s="278" t="s">
        <v>293</v>
      </c>
      <c r="C750" s="138"/>
      <c r="D750" s="146" t="s">
        <v>19</v>
      </c>
      <c r="E750" s="146" t="s">
        <v>19</v>
      </c>
      <c r="F750" s="146" t="s">
        <v>363</v>
      </c>
      <c r="G750" s="146" t="s">
        <v>294</v>
      </c>
      <c r="H750" s="320">
        <f t="shared" si="181"/>
        <v>0</v>
      </c>
      <c r="I750" s="321"/>
      <c r="J750" s="321"/>
      <c r="K750" s="321"/>
      <c r="L750" s="321"/>
    </row>
    <row r="751" spans="1:13" s="150" customFormat="1" hidden="1">
      <c r="A751" s="148"/>
      <c r="B751" s="278" t="s">
        <v>260</v>
      </c>
      <c r="C751" s="138"/>
      <c r="D751" s="146" t="s">
        <v>19</v>
      </c>
      <c r="E751" s="146" t="s">
        <v>19</v>
      </c>
      <c r="F751" s="146" t="s">
        <v>363</v>
      </c>
      <c r="G751" s="146" t="s">
        <v>76</v>
      </c>
      <c r="H751" s="320">
        <f t="shared" si="181"/>
        <v>0</v>
      </c>
      <c r="I751" s="321"/>
      <c r="J751" s="341">
        <v>0</v>
      </c>
      <c r="K751" s="341">
        <v>0</v>
      </c>
      <c r="L751" s="341">
        <v>0</v>
      </c>
    </row>
    <row r="752" spans="1:13" s="150" customFormat="1" hidden="1">
      <c r="A752" s="148"/>
      <c r="B752" s="203" t="s">
        <v>640</v>
      </c>
      <c r="C752" s="138"/>
      <c r="D752" s="146" t="s">
        <v>19</v>
      </c>
      <c r="E752" s="146" t="s">
        <v>19</v>
      </c>
      <c r="F752" s="146" t="s">
        <v>363</v>
      </c>
      <c r="G752" s="146" t="s">
        <v>641</v>
      </c>
      <c r="H752" s="320">
        <f t="shared" si="181"/>
        <v>0</v>
      </c>
      <c r="I752" s="321"/>
      <c r="J752" s="341">
        <v>0</v>
      </c>
      <c r="K752" s="341">
        <v>0</v>
      </c>
      <c r="L752" s="341">
        <v>0</v>
      </c>
    </row>
    <row r="753" spans="1:13" s="150" customFormat="1" ht="280.5" hidden="1">
      <c r="A753" s="148"/>
      <c r="B753" s="217" t="s">
        <v>490</v>
      </c>
      <c r="C753" s="138"/>
      <c r="D753" s="146" t="s">
        <v>19</v>
      </c>
      <c r="E753" s="146" t="s">
        <v>19</v>
      </c>
      <c r="F753" s="146" t="s">
        <v>524</v>
      </c>
      <c r="G753" s="146"/>
      <c r="H753" s="167">
        <f>I753+J753+K753+L753</f>
        <v>0</v>
      </c>
      <c r="I753" s="321">
        <f t="shared" ref="I753:L755" si="182">I754</f>
        <v>0</v>
      </c>
      <c r="J753" s="321">
        <f t="shared" si="182"/>
        <v>0</v>
      </c>
      <c r="K753" s="321">
        <f t="shared" si="182"/>
        <v>0</v>
      </c>
      <c r="L753" s="321">
        <f t="shared" si="182"/>
        <v>0</v>
      </c>
    </row>
    <row r="754" spans="1:13" s="150" customFormat="1" ht="89.25" hidden="1">
      <c r="A754" s="148"/>
      <c r="B754" s="116" t="s">
        <v>55</v>
      </c>
      <c r="C754" s="149"/>
      <c r="D754" s="146" t="s">
        <v>19</v>
      </c>
      <c r="E754" s="146" t="s">
        <v>19</v>
      </c>
      <c r="F754" s="146" t="s">
        <v>524</v>
      </c>
      <c r="G754" s="117" t="s">
        <v>56</v>
      </c>
      <c r="H754" s="167">
        <f>I754+J754+K754+L754</f>
        <v>0</v>
      </c>
      <c r="I754" s="168">
        <f t="shared" si="182"/>
        <v>0</v>
      </c>
      <c r="J754" s="168">
        <f t="shared" si="182"/>
        <v>0</v>
      </c>
      <c r="K754" s="168">
        <f t="shared" si="182"/>
        <v>0</v>
      </c>
      <c r="L754" s="168">
        <f t="shared" si="182"/>
        <v>0</v>
      </c>
    </row>
    <row r="755" spans="1:13" s="201" customFormat="1" ht="38.25" hidden="1">
      <c r="A755" s="148"/>
      <c r="B755" s="116" t="s">
        <v>104</v>
      </c>
      <c r="C755" s="149"/>
      <c r="D755" s="146" t="s">
        <v>19</v>
      </c>
      <c r="E755" s="146" t="s">
        <v>19</v>
      </c>
      <c r="F755" s="146" t="s">
        <v>524</v>
      </c>
      <c r="G755" s="117" t="s">
        <v>105</v>
      </c>
      <c r="H755" s="167">
        <f>I755+J755+K755+L755</f>
        <v>0</v>
      </c>
      <c r="I755" s="168">
        <f t="shared" si="182"/>
        <v>0</v>
      </c>
      <c r="J755" s="168">
        <f t="shared" si="182"/>
        <v>0</v>
      </c>
      <c r="K755" s="168">
        <f t="shared" si="182"/>
        <v>0</v>
      </c>
      <c r="L755" s="168">
        <f t="shared" si="182"/>
        <v>0</v>
      </c>
      <c r="M755" s="264"/>
    </row>
    <row r="756" spans="1:13" s="151" customFormat="1" ht="25.5" hidden="1">
      <c r="A756" s="148"/>
      <c r="B756" s="116" t="s">
        <v>213</v>
      </c>
      <c r="C756" s="149"/>
      <c r="D756" s="146" t="s">
        <v>19</v>
      </c>
      <c r="E756" s="146" t="s">
        <v>19</v>
      </c>
      <c r="F756" s="146" t="s">
        <v>524</v>
      </c>
      <c r="G756" s="117" t="s">
        <v>107</v>
      </c>
      <c r="H756" s="167">
        <f>I756+J756+K756+L756</f>
        <v>0</v>
      </c>
      <c r="I756" s="168">
        <v>0</v>
      </c>
      <c r="J756" s="168">
        <v>0</v>
      </c>
      <c r="K756" s="168">
        <v>0</v>
      </c>
      <c r="L756" s="168">
        <v>0</v>
      </c>
    </row>
    <row r="757" spans="1:13" s="151" customFormat="1" ht="63.75">
      <c r="A757" s="148"/>
      <c r="B757" s="278" t="s">
        <v>351</v>
      </c>
      <c r="C757" s="138"/>
      <c r="D757" s="146" t="s">
        <v>19</v>
      </c>
      <c r="E757" s="146" t="s">
        <v>19</v>
      </c>
      <c r="F757" s="146" t="s">
        <v>352</v>
      </c>
      <c r="G757" s="146"/>
      <c r="H757" s="320">
        <f t="shared" si="181"/>
        <v>-385.6</v>
      </c>
      <c r="I757" s="321">
        <f>I758+I773</f>
        <v>-385.6</v>
      </c>
      <c r="J757" s="321">
        <f>J758+J773</f>
        <v>0</v>
      </c>
      <c r="K757" s="321">
        <f>K758+K773</f>
        <v>0</v>
      </c>
      <c r="L757" s="321">
        <f>L758+L773</f>
        <v>0</v>
      </c>
    </row>
    <row r="758" spans="1:13" ht="63.75">
      <c r="A758" s="148"/>
      <c r="B758" s="278" t="s">
        <v>353</v>
      </c>
      <c r="C758" s="138"/>
      <c r="D758" s="146" t="s">
        <v>19</v>
      </c>
      <c r="E758" s="146" t="s">
        <v>19</v>
      </c>
      <c r="F758" s="146" t="s">
        <v>354</v>
      </c>
      <c r="G758" s="146"/>
      <c r="H758" s="320">
        <f t="shared" si="181"/>
        <v>-385.6</v>
      </c>
      <c r="I758" s="321">
        <f>I759</f>
        <v>-385.6</v>
      </c>
      <c r="J758" s="321">
        <f>J759</f>
        <v>0</v>
      </c>
      <c r="K758" s="321">
        <f>K759</f>
        <v>0</v>
      </c>
      <c r="L758" s="321">
        <f>L759</f>
        <v>0</v>
      </c>
    </row>
    <row r="759" spans="1:13" s="151" customFormat="1" ht="38.25">
      <c r="A759" s="148"/>
      <c r="B759" s="278" t="s">
        <v>200</v>
      </c>
      <c r="C759" s="138"/>
      <c r="D759" s="146" t="s">
        <v>19</v>
      </c>
      <c r="E759" s="146" t="s">
        <v>19</v>
      </c>
      <c r="F759" s="146" t="s">
        <v>397</v>
      </c>
      <c r="G759" s="146"/>
      <c r="H759" s="320">
        <f t="shared" si="181"/>
        <v>-385.6</v>
      </c>
      <c r="I759" s="321">
        <f>I760+I765+I769</f>
        <v>-385.6</v>
      </c>
      <c r="J759" s="321">
        <f>J760+J765+J769</f>
        <v>0</v>
      </c>
      <c r="K759" s="321">
        <f>K760+K765+K769</f>
        <v>0</v>
      </c>
      <c r="L759" s="321">
        <f>L760+L765+L769</f>
        <v>0</v>
      </c>
    </row>
    <row r="760" spans="1:13" s="151" customFormat="1" ht="89.25">
      <c r="A760" s="148"/>
      <c r="B760" s="217" t="s">
        <v>55</v>
      </c>
      <c r="C760" s="138"/>
      <c r="D760" s="146" t="s">
        <v>19</v>
      </c>
      <c r="E760" s="146" t="s">
        <v>19</v>
      </c>
      <c r="F760" s="146" t="s">
        <v>397</v>
      </c>
      <c r="G760" s="146" t="s">
        <v>56</v>
      </c>
      <c r="H760" s="320">
        <f>SUM(I760:L760)</f>
        <v>-311.10000000000002</v>
      </c>
      <c r="I760" s="321">
        <f>I761</f>
        <v>-311.10000000000002</v>
      </c>
      <c r="J760" s="321">
        <f>J761</f>
        <v>0</v>
      </c>
      <c r="K760" s="321">
        <f>K761</f>
        <v>0</v>
      </c>
      <c r="L760" s="321">
        <f>L761</f>
        <v>0</v>
      </c>
    </row>
    <row r="761" spans="1:13" s="151" customFormat="1" ht="25.5">
      <c r="A761" s="148"/>
      <c r="B761" s="217" t="s">
        <v>67</v>
      </c>
      <c r="C761" s="138"/>
      <c r="D761" s="146" t="s">
        <v>19</v>
      </c>
      <c r="E761" s="146" t="s">
        <v>19</v>
      </c>
      <c r="F761" s="146" t="s">
        <v>397</v>
      </c>
      <c r="G761" s="146" t="s">
        <v>68</v>
      </c>
      <c r="H761" s="320">
        <f t="shared" ref="H761:H777" si="183">SUM(I761:L761)</f>
        <v>-311.10000000000002</v>
      </c>
      <c r="I761" s="321">
        <f>I762+I763+I764</f>
        <v>-311.10000000000002</v>
      </c>
      <c r="J761" s="321">
        <f>J762+J763</f>
        <v>0</v>
      </c>
      <c r="K761" s="321">
        <f>K762+K763</f>
        <v>0</v>
      </c>
      <c r="L761" s="321">
        <f>L762+L763</f>
        <v>0</v>
      </c>
    </row>
    <row r="762" spans="1:13" s="151" customFormat="1" ht="25.5">
      <c r="A762" s="148"/>
      <c r="B762" s="217" t="s">
        <v>254</v>
      </c>
      <c r="C762" s="138"/>
      <c r="D762" s="146" t="s">
        <v>19</v>
      </c>
      <c r="E762" s="146" t="s">
        <v>19</v>
      </c>
      <c r="F762" s="146" t="s">
        <v>397</v>
      </c>
      <c r="G762" s="146" t="s">
        <v>69</v>
      </c>
      <c r="H762" s="320">
        <f t="shared" si="183"/>
        <v>-61.5</v>
      </c>
      <c r="I762" s="321">
        <f>-61.5</f>
        <v>-61.5</v>
      </c>
      <c r="J762" s="341">
        <v>0</v>
      </c>
      <c r="K762" s="341">
        <v>0</v>
      </c>
      <c r="L762" s="341">
        <v>0</v>
      </c>
    </row>
    <row r="763" spans="1:13" s="201" customFormat="1" ht="38.25">
      <c r="A763" s="148"/>
      <c r="B763" s="217" t="s">
        <v>89</v>
      </c>
      <c r="C763" s="138"/>
      <c r="D763" s="146" t="s">
        <v>19</v>
      </c>
      <c r="E763" s="146" t="s">
        <v>19</v>
      </c>
      <c r="F763" s="146" t="s">
        <v>397</v>
      </c>
      <c r="G763" s="146" t="s">
        <v>70</v>
      </c>
      <c r="H763" s="320">
        <f t="shared" si="183"/>
        <v>-249.6</v>
      </c>
      <c r="I763" s="321">
        <f>-249.6</f>
        <v>-249.6</v>
      </c>
      <c r="J763" s="341">
        <v>0</v>
      </c>
      <c r="K763" s="341">
        <v>0</v>
      </c>
      <c r="L763" s="341">
        <v>0</v>
      </c>
    </row>
    <row r="764" spans="1:13" s="150" customFormat="1" ht="76.5" hidden="1">
      <c r="A764" s="148"/>
      <c r="B764" s="116" t="s">
        <v>660</v>
      </c>
      <c r="C764" s="138"/>
      <c r="D764" s="146" t="s">
        <v>19</v>
      </c>
      <c r="E764" s="146" t="s">
        <v>19</v>
      </c>
      <c r="F764" s="146" t="s">
        <v>397</v>
      </c>
      <c r="G764" s="146" t="s">
        <v>661</v>
      </c>
      <c r="H764" s="320">
        <f>SUM(I764:L764)</f>
        <v>0</v>
      </c>
      <c r="I764" s="321"/>
      <c r="J764" s="323">
        <v>0</v>
      </c>
      <c r="K764" s="323">
        <v>0</v>
      </c>
      <c r="L764" s="323">
        <v>0</v>
      </c>
    </row>
    <row r="765" spans="1:13" s="151" customFormat="1" ht="38.25">
      <c r="A765" s="148"/>
      <c r="B765" s="116" t="s">
        <v>86</v>
      </c>
      <c r="C765" s="138"/>
      <c r="D765" s="146" t="s">
        <v>19</v>
      </c>
      <c r="E765" s="146" t="s">
        <v>19</v>
      </c>
      <c r="F765" s="146" t="s">
        <v>397</v>
      </c>
      <c r="G765" s="146" t="s">
        <v>57</v>
      </c>
      <c r="H765" s="320">
        <f t="shared" si="183"/>
        <v>-62.5</v>
      </c>
      <c r="I765" s="321">
        <f>I766</f>
        <v>-62.5</v>
      </c>
      <c r="J765" s="321">
        <f>J766</f>
        <v>0</v>
      </c>
      <c r="K765" s="321">
        <f>K766</f>
        <v>0</v>
      </c>
      <c r="L765" s="321">
        <f>L766</f>
        <v>0</v>
      </c>
    </row>
    <row r="766" spans="1:13" ht="38.25">
      <c r="A766" s="148"/>
      <c r="B766" s="116" t="s">
        <v>111</v>
      </c>
      <c r="C766" s="138"/>
      <c r="D766" s="146" t="s">
        <v>19</v>
      </c>
      <c r="E766" s="146" t="s">
        <v>19</v>
      </c>
      <c r="F766" s="146" t="s">
        <v>397</v>
      </c>
      <c r="G766" s="146" t="s">
        <v>59</v>
      </c>
      <c r="H766" s="320">
        <f t="shared" si="183"/>
        <v>-62.5</v>
      </c>
      <c r="I766" s="321">
        <f>I768+I767</f>
        <v>-62.5</v>
      </c>
      <c r="J766" s="321">
        <f>J768</f>
        <v>0</v>
      </c>
      <c r="K766" s="321">
        <f>K768</f>
        <v>0</v>
      </c>
      <c r="L766" s="321">
        <f>L768</f>
        <v>0</v>
      </c>
    </row>
    <row r="767" spans="1:13" s="151" customFormat="1" ht="38.25">
      <c r="A767" s="148"/>
      <c r="B767" s="217" t="s">
        <v>63</v>
      </c>
      <c r="C767" s="138"/>
      <c r="D767" s="146" t="s">
        <v>19</v>
      </c>
      <c r="E767" s="146" t="s">
        <v>19</v>
      </c>
      <c r="F767" s="146" t="s">
        <v>397</v>
      </c>
      <c r="G767" s="146" t="s">
        <v>62</v>
      </c>
      <c r="H767" s="320">
        <f t="shared" si="183"/>
        <v>-0.89999999999999991</v>
      </c>
      <c r="I767" s="321">
        <f>-2+1.1</f>
        <v>-0.89999999999999991</v>
      </c>
      <c r="J767" s="341">
        <v>0</v>
      </c>
      <c r="K767" s="341">
        <v>0</v>
      </c>
      <c r="L767" s="341">
        <v>0</v>
      </c>
    </row>
    <row r="768" spans="1:13" s="222" customFormat="1" ht="51">
      <c r="A768" s="148"/>
      <c r="B768" s="116" t="s">
        <v>259</v>
      </c>
      <c r="C768" s="138"/>
      <c r="D768" s="146" t="s">
        <v>19</v>
      </c>
      <c r="E768" s="146" t="s">
        <v>19</v>
      </c>
      <c r="F768" s="146" t="s">
        <v>397</v>
      </c>
      <c r="G768" s="146" t="s">
        <v>61</v>
      </c>
      <c r="H768" s="320">
        <f t="shared" si="183"/>
        <v>-61.6</v>
      </c>
      <c r="I768" s="321">
        <f>2+12-1.1-74.5</f>
        <v>-61.6</v>
      </c>
      <c r="J768" s="341">
        <v>0</v>
      </c>
      <c r="K768" s="341">
        <v>0</v>
      </c>
      <c r="L768" s="341">
        <v>0</v>
      </c>
    </row>
    <row r="769" spans="1:13" s="222" customFormat="1">
      <c r="A769" s="148"/>
      <c r="B769" s="278" t="s">
        <v>71</v>
      </c>
      <c r="C769" s="138"/>
      <c r="D769" s="146" t="s">
        <v>19</v>
      </c>
      <c r="E769" s="146" t="s">
        <v>19</v>
      </c>
      <c r="F769" s="146" t="s">
        <v>397</v>
      </c>
      <c r="G769" s="146" t="s">
        <v>72</v>
      </c>
      <c r="H769" s="320">
        <f t="shared" si="183"/>
        <v>-12</v>
      </c>
      <c r="I769" s="321">
        <f>I770</f>
        <v>-12</v>
      </c>
      <c r="J769" s="321">
        <f>J770</f>
        <v>0</v>
      </c>
      <c r="K769" s="321">
        <f>K770</f>
        <v>0</v>
      </c>
      <c r="L769" s="321">
        <f>L770</f>
        <v>0</v>
      </c>
    </row>
    <row r="770" spans="1:13" s="231" customFormat="1" ht="25.5">
      <c r="A770" s="148"/>
      <c r="B770" s="278" t="s">
        <v>73</v>
      </c>
      <c r="C770" s="138"/>
      <c r="D770" s="146" t="s">
        <v>19</v>
      </c>
      <c r="E770" s="146" t="s">
        <v>19</v>
      </c>
      <c r="F770" s="146" t="s">
        <v>397</v>
      </c>
      <c r="G770" s="146" t="s">
        <v>74</v>
      </c>
      <c r="H770" s="320">
        <f t="shared" si="183"/>
        <v>-12</v>
      </c>
      <c r="I770" s="321">
        <f>I771+I772</f>
        <v>-12</v>
      </c>
      <c r="J770" s="321">
        <f>J771+J772</f>
        <v>0</v>
      </c>
      <c r="K770" s="321">
        <f>K771+K772</f>
        <v>0</v>
      </c>
      <c r="L770" s="321">
        <f>L771+L772</f>
        <v>0</v>
      </c>
    </row>
    <row r="771" spans="1:13" s="222" customFormat="1" ht="25.5">
      <c r="A771" s="148"/>
      <c r="B771" s="278" t="s">
        <v>293</v>
      </c>
      <c r="C771" s="138"/>
      <c r="D771" s="146" t="s">
        <v>19</v>
      </c>
      <c r="E771" s="146" t="s">
        <v>19</v>
      </c>
      <c r="F771" s="146" t="s">
        <v>397</v>
      </c>
      <c r="G771" s="146" t="s">
        <v>294</v>
      </c>
      <c r="H771" s="320">
        <f t="shared" si="183"/>
        <v>-12</v>
      </c>
      <c r="I771" s="321">
        <f>-12</f>
        <v>-12</v>
      </c>
      <c r="J771" s="321"/>
      <c r="K771" s="321"/>
      <c r="L771" s="321"/>
    </row>
    <row r="772" spans="1:13" s="222" customFormat="1">
      <c r="A772" s="148"/>
      <c r="B772" s="278" t="s">
        <v>260</v>
      </c>
      <c r="C772" s="138"/>
      <c r="D772" s="146" t="s">
        <v>19</v>
      </c>
      <c r="E772" s="146" t="s">
        <v>19</v>
      </c>
      <c r="F772" s="146" t="s">
        <v>397</v>
      </c>
      <c r="G772" s="146" t="s">
        <v>76</v>
      </c>
      <c r="H772" s="320">
        <f t="shared" si="183"/>
        <v>0</v>
      </c>
      <c r="I772" s="321">
        <v>0</v>
      </c>
      <c r="J772" s="341">
        <v>0</v>
      </c>
      <c r="K772" s="341">
        <v>0</v>
      </c>
      <c r="L772" s="341">
        <v>0</v>
      </c>
    </row>
    <row r="773" spans="1:13" s="151" customFormat="1" ht="51" hidden="1">
      <c r="A773" s="148"/>
      <c r="B773" s="278" t="s">
        <v>398</v>
      </c>
      <c r="C773" s="138"/>
      <c r="D773" s="146" t="s">
        <v>19</v>
      </c>
      <c r="E773" s="146" t="s">
        <v>19</v>
      </c>
      <c r="F773" s="146" t="s">
        <v>399</v>
      </c>
      <c r="G773" s="146"/>
      <c r="H773" s="320">
        <f t="shared" si="183"/>
        <v>0</v>
      </c>
      <c r="I773" s="321">
        <f>I774</f>
        <v>0</v>
      </c>
      <c r="J773" s="321">
        <f t="shared" ref="J773:L774" si="184">J774</f>
        <v>0</v>
      </c>
      <c r="K773" s="321">
        <f t="shared" si="184"/>
        <v>0</v>
      </c>
      <c r="L773" s="321">
        <f t="shared" si="184"/>
        <v>0</v>
      </c>
    </row>
    <row r="774" spans="1:13" s="151" customFormat="1" ht="25.5" hidden="1">
      <c r="A774" s="148"/>
      <c r="B774" s="116" t="s">
        <v>538</v>
      </c>
      <c r="C774" s="138"/>
      <c r="D774" s="146" t="s">
        <v>19</v>
      </c>
      <c r="E774" s="146" t="s">
        <v>19</v>
      </c>
      <c r="F774" s="146" t="s">
        <v>567</v>
      </c>
      <c r="G774" s="146"/>
      <c r="H774" s="320">
        <f t="shared" si="183"/>
        <v>0</v>
      </c>
      <c r="I774" s="321">
        <f>I775</f>
        <v>0</v>
      </c>
      <c r="J774" s="321">
        <f t="shared" si="184"/>
        <v>0</v>
      </c>
      <c r="K774" s="321">
        <f t="shared" si="184"/>
        <v>0</v>
      </c>
      <c r="L774" s="321">
        <f t="shared" si="184"/>
        <v>0</v>
      </c>
    </row>
    <row r="775" spans="1:13" s="151" customFormat="1" ht="38.25" hidden="1">
      <c r="A775" s="148"/>
      <c r="B775" s="116" t="s">
        <v>86</v>
      </c>
      <c r="C775" s="138"/>
      <c r="D775" s="146" t="s">
        <v>19</v>
      </c>
      <c r="E775" s="146" t="s">
        <v>19</v>
      </c>
      <c r="F775" s="146" t="s">
        <v>567</v>
      </c>
      <c r="G775" s="146" t="s">
        <v>57</v>
      </c>
      <c r="H775" s="320">
        <f t="shared" si="183"/>
        <v>0</v>
      </c>
      <c r="I775" s="321">
        <f>I776</f>
        <v>0</v>
      </c>
      <c r="J775" s="321">
        <f t="shared" ref="J775:L776" si="185">J776</f>
        <v>0</v>
      </c>
      <c r="K775" s="321">
        <f t="shared" si="185"/>
        <v>0</v>
      </c>
      <c r="L775" s="321">
        <f t="shared" si="185"/>
        <v>0</v>
      </c>
    </row>
    <row r="776" spans="1:13" s="151" customFormat="1" ht="38.25" hidden="1">
      <c r="A776" s="148"/>
      <c r="B776" s="116" t="s">
        <v>111</v>
      </c>
      <c r="C776" s="138"/>
      <c r="D776" s="146" t="s">
        <v>19</v>
      </c>
      <c r="E776" s="146" t="s">
        <v>19</v>
      </c>
      <c r="F776" s="146" t="s">
        <v>567</v>
      </c>
      <c r="G776" s="146" t="s">
        <v>59</v>
      </c>
      <c r="H776" s="320">
        <f t="shared" si="183"/>
        <v>0</v>
      </c>
      <c r="I776" s="321">
        <f>I777</f>
        <v>0</v>
      </c>
      <c r="J776" s="321">
        <f t="shared" si="185"/>
        <v>0</v>
      </c>
      <c r="K776" s="321">
        <f t="shared" si="185"/>
        <v>0</v>
      </c>
      <c r="L776" s="321">
        <f t="shared" si="185"/>
        <v>0</v>
      </c>
      <c r="M776" s="229"/>
    </row>
    <row r="777" spans="1:13" s="151" customFormat="1" ht="51" hidden="1">
      <c r="A777" s="148"/>
      <c r="B777" s="116" t="s">
        <v>259</v>
      </c>
      <c r="C777" s="138"/>
      <c r="D777" s="146" t="s">
        <v>19</v>
      </c>
      <c r="E777" s="146" t="s">
        <v>19</v>
      </c>
      <c r="F777" s="146" t="s">
        <v>567</v>
      </c>
      <c r="G777" s="146" t="s">
        <v>61</v>
      </c>
      <c r="H777" s="320">
        <f t="shared" si="183"/>
        <v>0</v>
      </c>
      <c r="I777" s="321">
        <v>0</v>
      </c>
      <c r="J777" s="341">
        <v>0</v>
      </c>
      <c r="K777" s="341">
        <v>0</v>
      </c>
      <c r="L777" s="341">
        <v>0</v>
      </c>
      <c r="M777" s="229"/>
    </row>
    <row r="778" spans="1:13" s="151" customFormat="1">
      <c r="A778" s="262"/>
      <c r="B778" s="200" t="s">
        <v>400</v>
      </c>
      <c r="C778" s="200"/>
      <c r="D778" s="263" t="s">
        <v>114</v>
      </c>
      <c r="E778" s="263" t="s">
        <v>15</v>
      </c>
      <c r="F778" s="263"/>
      <c r="G778" s="263"/>
      <c r="H778" s="167">
        <f>I778+J778+K778+L778</f>
        <v>-56.7</v>
      </c>
      <c r="I778" s="338">
        <f t="shared" ref="I778:L783" si="186">I779</f>
        <v>-56.7</v>
      </c>
      <c r="J778" s="338">
        <f t="shared" si="186"/>
        <v>0</v>
      </c>
      <c r="K778" s="338">
        <f t="shared" si="186"/>
        <v>0</v>
      </c>
      <c r="L778" s="338">
        <f t="shared" si="186"/>
        <v>0</v>
      </c>
      <c r="M778" s="229"/>
    </row>
    <row r="779" spans="1:13" s="151" customFormat="1" ht="25.5">
      <c r="A779" s="262"/>
      <c r="B779" s="200" t="s">
        <v>401</v>
      </c>
      <c r="C779" s="200"/>
      <c r="D779" s="263" t="s">
        <v>114</v>
      </c>
      <c r="E779" s="263" t="s">
        <v>19</v>
      </c>
      <c r="F779" s="263"/>
      <c r="G779" s="263"/>
      <c r="H779" s="167">
        <f>I779+J779+K779+L779</f>
        <v>-56.7</v>
      </c>
      <c r="I779" s="338">
        <f t="shared" si="186"/>
        <v>-56.7</v>
      </c>
      <c r="J779" s="338">
        <f t="shared" si="186"/>
        <v>0</v>
      </c>
      <c r="K779" s="338">
        <f t="shared" si="186"/>
        <v>0</v>
      </c>
      <c r="L779" s="338">
        <f t="shared" si="186"/>
        <v>0</v>
      </c>
      <c r="M779" s="229"/>
    </row>
    <row r="780" spans="1:13" s="150" customFormat="1" ht="54.75" customHeight="1">
      <c r="A780" s="148"/>
      <c r="B780" s="217" t="s">
        <v>402</v>
      </c>
      <c r="C780" s="138"/>
      <c r="D780" s="146" t="s">
        <v>114</v>
      </c>
      <c r="E780" s="146" t="s">
        <v>19</v>
      </c>
      <c r="F780" s="146" t="s">
        <v>403</v>
      </c>
      <c r="G780" s="146"/>
      <c r="H780" s="320">
        <f>SUM(I780:L780)</f>
        <v>-56.7</v>
      </c>
      <c r="I780" s="321">
        <f t="shared" si="186"/>
        <v>-56.7</v>
      </c>
      <c r="J780" s="321">
        <f t="shared" si="186"/>
        <v>0</v>
      </c>
      <c r="K780" s="321">
        <f t="shared" si="186"/>
        <v>0</v>
      </c>
      <c r="L780" s="321">
        <f t="shared" si="186"/>
        <v>0</v>
      </c>
    </row>
    <row r="781" spans="1:13" s="150" customFormat="1" ht="22.5" customHeight="1">
      <c r="A781" s="148"/>
      <c r="B781" s="116" t="s">
        <v>538</v>
      </c>
      <c r="C781" s="138"/>
      <c r="D781" s="146" t="s">
        <v>114</v>
      </c>
      <c r="E781" s="146" t="s">
        <v>19</v>
      </c>
      <c r="F781" s="146" t="s">
        <v>404</v>
      </c>
      <c r="G781" s="146"/>
      <c r="H781" s="320">
        <f>SUM(I781:L781)</f>
        <v>-56.7</v>
      </c>
      <c r="I781" s="321">
        <f>I782+I785</f>
        <v>-56.7</v>
      </c>
      <c r="J781" s="321">
        <f>J782+J785</f>
        <v>0</v>
      </c>
      <c r="K781" s="321">
        <f>K782+K785</f>
        <v>0</v>
      </c>
      <c r="L781" s="321">
        <f>L782+L785</f>
        <v>0</v>
      </c>
    </row>
    <row r="782" spans="1:13" s="150" customFormat="1" ht="38.25">
      <c r="A782" s="148"/>
      <c r="B782" s="116" t="s">
        <v>86</v>
      </c>
      <c r="C782" s="138"/>
      <c r="D782" s="146" t="s">
        <v>114</v>
      </c>
      <c r="E782" s="146" t="s">
        <v>19</v>
      </c>
      <c r="F782" s="146" t="s">
        <v>404</v>
      </c>
      <c r="G782" s="146" t="s">
        <v>57</v>
      </c>
      <c r="H782" s="320">
        <f>SUM(I782:L782)</f>
        <v>-56.7</v>
      </c>
      <c r="I782" s="321">
        <f t="shared" si="186"/>
        <v>-56.7</v>
      </c>
      <c r="J782" s="321">
        <f>J783</f>
        <v>0</v>
      </c>
      <c r="K782" s="321">
        <f>K783</f>
        <v>0</v>
      </c>
      <c r="L782" s="321">
        <f>L783</f>
        <v>0</v>
      </c>
    </row>
    <row r="783" spans="1:13" s="151" customFormat="1" ht="38.25">
      <c r="A783" s="148"/>
      <c r="B783" s="217" t="s">
        <v>111</v>
      </c>
      <c r="C783" s="138"/>
      <c r="D783" s="146" t="s">
        <v>114</v>
      </c>
      <c r="E783" s="146" t="s">
        <v>19</v>
      </c>
      <c r="F783" s="146" t="s">
        <v>404</v>
      </c>
      <c r="G783" s="146" t="s">
        <v>59</v>
      </c>
      <c r="H783" s="320">
        <f>SUM(I783:L783)</f>
        <v>-56.7</v>
      </c>
      <c r="I783" s="321">
        <f t="shared" si="186"/>
        <v>-56.7</v>
      </c>
      <c r="J783" s="321">
        <f t="shared" si="186"/>
        <v>0</v>
      </c>
      <c r="K783" s="321">
        <f t="shared" si="186"/>
        <v>0</v>
      </c>
      <c r="L783" s="321">
        <f t="shared" si="186"/>
        <v>0</v>
      </c>
      <c r="M783" s="229"/>
    </row>
    <row r="784" spans="1:13" s="150" customFormat="1" ht="51">
      <c r="A784" s="148"/>
      <c r="B784" s="217" t="s">
        <v>259</v>
      </c>
      <c r="C784" s="138"/>
      <c r="D784" s="146" t="s">
        <v>114</v>
      </c>
      <c r="E784" s="146" t="s">
        <v>19</v>
      </c>
      <c r="F784" s="146" t="s">
        <v>404</v>
      </c>
      <c r="G784" s="146" t="s">
        <v>61</v>
      </c>
      <c r="H784" s="320">
        <f>SUM(I784:L784)</f>
        <v>-56.7</v>
      </c>
      <c r="I784" s="321">
        <f>-56.7</f>
        <v>-56.7</v>
      </c>
      <c r="J784" s="341">
        <v>0</v>
      </c>
      <c r="K784" s="341">
        <v>0</v>
      </c>
      <c r="L784" s="341">
        <v>0</v>
      </c>
    </row>
    <row r="785" spans="1:13" s="150" customFormat="1" ht="22.5" hidden="1" customHeight="1">
      <c r="A785" s="148"/>
      <c r="B785" s="116" t="s">
        <v>88</v>
      </c>
      <c r="C785" s="279"/>
      <c r="D785" s="146" t="s">
        <v>114</v>
      </c>
      <c r="E785" s="146" t="s">
        <v>19</v>
      </c>
      <c r="F785" s="146" t="s">
        <v>404</v>
      </c>
      <c r="G785" s="117" t="s">
        <v>49</v>
      </c>
      <c r="H785" s="167">
        <f>I785+J785+K785+L785</f>
        <v>0</v>
      </c>
      <c r="I785" s="168">
        <f>I786+I788</f>
        <v>0</v>
      </c>
      <c r="J785" s="168">
        <f>J786+J788</f>
        <v>0</v>
      </c>
      <c r="K785" s="168">
        <f>K786+K788</f>
        <v>0</v>
      </c>
      <c r="L785" s="168">
        <f>L786+L788</f>
        <v>0</v>
      </c>
    </row>
    <row r="786" spans="1:13" s="150" customFormat="1" hidden="1">
      <c r="A786" s="148"/>
      <c r="B786" s="116" t="s">
        <v>51</v>
      </c>
      <c r="C786" s="279"/>
      <c r="D786" s="146" t="s">
        <v>114</v>
      </c>
      <c r="E786" s="146" t="s">
        <v>19</v>
      </c>
      <c r="F786" s="146" t="s">
        <v>404</v>
      </c>
      <c r="G786" s="117" t="s">
        <v>50</v>
      </c>
      <c r="H786" s="167">
        <f>I786+J786+K786+L786</f>
        <v>0</v>
      </c>
      <c r="I786" s="168">
        <f>I787</f>
        <v>0</v>
      </c>
      <c r="J786" s="168">
        <f>J787</f>
        <v>0</v>
      </c>
      <c r="K786" s="168">
        <f>K787</f>
        <v>0</v>
      </c>
      <c r="L786" s="168">
        <f>L787</f>
        <v>0</v>
      </c>
    </row>
    <row r="787" spans="1:13" s="151" customFormat="1" ht="25.5" hidden="1">
      <c r="A787" s="148"/>
      <c r="B787" s="116" t="s">
        <v>54</v>
      </c>
      <c r="C787" s="279"/>
      <c r="D787" s="146" t="s">
        <v>114</v>
      </c>
      <c r="E787" s="146" t="s">
        <v>19</v>
      </c>
      <c r="F787" s="146" t="s">
        <v>404</v>
      </c>
      <c r="G787" s="117" t="s">
        <v>48</v>
      </c>
      <c r="H787" s="167">
        <f>I787+J787+K787+L787</f>
        <v>0</v>
      </c>
      <c r="I787" s="168"/>
      <c r="J787" s="323">
        <v>0</v>
      </c>
      <c r="K787" s="323">
        <v>0</v>
      </c>
      <c r="L787" s="323">
        <v>0</v>
      </c>
      <c r="M787" s="229"/>
    </row>
    <row r="788" spans="1:13" s="150" customFormat="1" hidden="1">
      <c r="A788" s="220"/>
      <c r="B788" s="217" t="s">
        <v>66</v>
      </c>
      <c r="C788" s="244"/>
      <c r="D788" s="146" t="s">
        <v>114</v>
      </c>
      <c r="E788" s="146" t="s">
        <v>19</v>
      </c>
      <c r="F788" s="146" t="s">
        <v>404</v>
      </c>
      <c r="G788" s="146" t="s">
        <v>64</v>
      </c>
      <c r="H788" s="320">
        <f>SUM(I788:L788)</f>
        <v>0</v>
      </c>
      <c r="I788" s="321">
        <f>I789</f>
        <v>0</v>
      </c>
      <c r="J788" s="321">
        <f>J789</f>
        <v>0</v>
      </c>
      <c r="K788" s="321">
        <f>K789</f>
        <v>0</v>
      </c>
      <c r="L788" s="321">
        <f>L789</f>
        <v>0</v>
      </c>
    </row>
    <row r="789" spans="1:13" s="150" customFormat="1" ht="25.5" hidden="1">
      <c r="A789" s="220"/>
      <c r="B789" s="217" t="s">
        <v>84</v>
      </c>
      <c r="C789" s="244"/>
      <c r="D789" s="146" t="s">
        <v>114</v>
      </c>
      <c r="E789" s="146" t="s">
        <v>19</v>
      </c>
      <c r="F789" s="146" t="s">
        <v>404</v>
      </c>
      <c r="G789" s="146" t="s">
        <v>82</v>
      </c>
      <c r="H789" s="320">
        <f>SUM(I789:L789)</f>
        <v>0</v>
      </c>
      <c r="I789" s="321"/>
      <c r="J789" s="321">
        <v>0</v>
      </c>
      <c r="K789" s="321">
        <v>0</v>
      </c>
      <c r="L789" s="321">
        <v>0</v>
      </c>
    </row>
    <row r="790" spans="1:13" s="150" customFormat="1">
      <c r="A790" s="262"/>
      <c r="B790" s="200" t="s">
        <v>29</v>
      </c>
      <c r="C790" s="200"/>
      <c r="D790" s="263" t="s">
        <v>20</v>
      </c>
      <c r="E790" s="263" t="s">
        <v>15</v>
      </c>
      <c r="F790" s="263"/>
      <c r="G790" s="263"/>
      <c r="H790" s="167">
        <f>I790+J790+K790+L790</f>
        <v>431275.60000000003</v>
      </c>
      <c r="I790" s="338">
        <f>I791+I802+I872+I927</f>
        <v>21644.7</v>
      </c>
      <c r="J790" s="338">
        <f t="shared" ref="J790:L790" si="187">J791+J802+J872+J927</f>
        <v>0</v>
      </c>
      <c r="K790" s="338">
        <f t="shared" si="187"/>
        <v>409630.9</v>
      </c>
      <c r="L790" s="338">
        <f t="shared" si="187"/>
        <v>0</v>
      </c>
    </row>
    <row r="791" spans="1:13" s="231" customFormat="1" hidden="1">
      <c r="A791" s="199"/>
      <c r="B791" s="200" t="s">
        <v>160</v>
      </c>
      <c r="C791" s="200"/>
      <c r="D791" s="140" t="s">
        <v>20</v>
      </c>
      <c r="E791" s="140" t="s">
        <v>14</v>
      </c>
      <c r="F791" s="140"/>
      <c r="G791" s="140"/>
      <c r="H791" s="167">
        <f>I791+J791+K791+L791</f>
        <v>0</v>
      </c>
      <c r="I791" s="167">
        <f>I792</f>
        <v>0</v>
      </c>
      <c r="J791" s="167">
        <f>J792</f>
        <v>0</v>
      </c>
      <c r="K791" s="167">
        <f>K792</f>
        <v>0</v>
      </c>
      <c r="L791" s="167">
        <f>L792</f>
        <v>0</v>
      </c>
    </row>
    <row r="792" spans="1:13" s="150" customFormat="1" ht="45.75" hidden="1" customHeight="1">
      <c r="A792" s="199"/>
      <c r="B792" s="116" t="s">
        <v>161</v>
      </c>
      <c r="C792" s="200"/>
      <c r="D792" s="117" t="s">
        <v>20</v>
      </c>
      <c r="E792" s="117" t="s">
        <v>14</v>
      </c>
      <c r="F792" s="117" t="s">
        <v>300</v>
      </c>
      <c r="G792" s="140"/>
      <c r="H792" s="167">
        <f>I792+J792+K792+L792</f>
        <v>0</v>
      </c>
      <c r="I792" s="168">
        <f>I793+I828</f>
        <v>0</v>
      </c>
      <c r="J792" s="168">
        <f>J793+J828</f>
        <v>0</v>
      </c>
      <c r="K792" s="168">
        <f>K793+K828</f>
        <v>0</v>
      </c>
      <c r="L792" s="168">
        <f>L793+L828</f>
        <v>0</v>
      </c>
    </row>
    <row r="793" spans="1:13" s="150" customFormat="1" ht="38.25" hidden="1">
      <c r="A793" s="148"/>
      <c r="B793" s="116" t="s">
        <v>315</v>
      </c>
      <c r="C793" s="116"/>
      <c r="D793" s="117" t="s">
        <v>20</v>
      </c>
      <c r="E793" s="117" t="s">
        <v>14</v>
      </c>
      <c r="F793" s="117" t="s">
        <v>316</v>
      </c>
      <c r="G793" s="117"/>
      <c r="H793" s="167">
        <f>I793+J793+K793+L793</f>
        <v>0</v>
      </c>
      <c r="I793" s="168">
        <f>I794</f>
        <v>0</v>
      </c>
      <c r="J793" s="168">
        <f>J794</f>
        <v>0</v>
      </c>
      <c r="K793" s="168">
        <f>K794</f>
        <v>0</v>
      </c>
      <c r="L793" s="168">
        <f>L794</f>
        <v>0</v>
      </c>
    </row>
    <row r="794" spans="1:13" s="151" customFormat="1" ht="25.5" hidden="1">
      <c r="A794" s="148"/>
      <c r="B794" s="116" t="s">
        <v>538</v>
      </c>
      <c r="C794" s="116"/>
      <c r="D794" s="117" t="s">
        <v>20</v>
      </c>
      <c r="E794" s="117" t="s">
        <v>14</v>
      </c>
      <c r="F794" s="117" t="s">
        <v>543</v>
      </c>
      <c r="G794" s="117"/>
      <c r="H794" s="167">
        <f>SUM(I794:L794)</f>
        <v>0</v>
      </c>
      <c r="I794" s="168">
        <f>I795+I799</f>
        <v>0</v>
      </c>
      <c r="J794" s="168">
        <f>J795+J799</f>
        <v>0</v>
      </c>
      <c r="K794" s="168">
        <f>K795+K799</f>
        <v>0</v>
      </c>
      <c r="L794" s="168">
        <f>L795+L799</f>
        <v>0</v>
      </c>
      <c r="M794" s="229"/>
    </row>
    <row r="795" spans="1:13" s="222" customFormat="1" ht="38.25" hidden="1">
      <c r="A795" s="148"/>
      <c r="B795" s="116" t="s">
        <v>86</v>
      </c>
      <c r="C795" s="116"/>
      <c r="D795" s="117" t="s">
        <v>20</v>
      </c>
      <c r="E795" s="117" t="s">
        <v>14</v>
      </c>
      <c r="F795" s="117" t="s">
        <v>543</v>
      </c>
      <c r="G795" s="146" t="s">
        <v>57</v>
      </c>
      <c r="H795" s="167">
        <f>I795+J795+K795+L795</f>
        <v>0</v>
      </c>
      <c r="I795" s="168">
        <f>I796</f>
        <v>0</v>
      </c>
      <c r="J795" s="168">
        <f>J796</f>
        <v>0</v>
      </c>
      <c r="K795" s="168">
        <f>K796</f>
        <v>0</v>
      </c>
      <c r="L795" s="168">
        <f>L796</f>
        <v>0</v>
      </c>
    </row>
    <row r="796" spans="1:13" s="222" customFormat="1" ht="38.25" hidden="1">
      <c r="A796" s="148"/>
      <c r="B796" s="217" t="s">
        <v>111</v>
      </c>
      <c r="C796" s="116"/>
      <c r="D796" s="117" t="s">
        <v>20</v>
      </c>
      <c r="E796" s="117" t="s">
        <v>14</v>
      </c>
      <c r="F796" s="117" t="s">
        <v>543</v>
      </c>
      <c r="G796" s="146" t="s">
        <v>59</v>
      </c>
      <c r="H796" s="167">
        <f>I796+J796+K796+L796</f>
        <v>0</v>
      </c>
      <c r="I796" s="168">
        <f>I797+I798</f>
        <v>0</v>
      </c>
      <c r="J796" s="168">
        <f>J798</f>
        <v>0</v>
      </c>
      <c r="K796" s="168">
        <f>K798</f>
        <v>0</v>
      </c>
      <c r="L796" s="168">
        <f>L798</f>
        <v>0</v>
      </c>
    </row>
    <row r="797" spans="1:13" s="222" customFormat="1" ht="51" hidden="1">
      <c r="A797" s="148"/>
      <c r="B797" s="217" t="s">
        <v>380</v>
      </c>
      <c r="C797" s="116"/>
      <c r="D797" s="117" t="s">
        <v>20</v>
      </c>
      <c r="E797" s="117" t="s">
        <v>14</v>
      </c>
      <c r="F797" s="117" t="s">
        <v>543</v>
      </c>
      <c r="G797" s="146" t="s">
        <v>211</v>
      </c>
      <c r="H797" s="167">
        <f>SUM(I797:L797)</f>
        <v>0</v>
      </c>
      <c r="I797" s="168"/>
      <c r="J797" s="168">
        <v>0</v>
      </c>
      <c r="K797" s="168">
        <v>0</v>
      </c>
      <c r="L797" s="168">
        <v>0</v>
      </c>
    </row>
    <row r="798" spans="1:13" s="231" customFormat="1" ht="51" hidden="1">
      <c r="A798" s="148"/>
      <c r="B798" s="217" t="s">
        <v>259</v>
      </c>
      <c r="C798" s="116"/>
      <c r="D798" s="117" t="s">
        <v>20</v>
      </c>
      <c r="E798" s="117" t="s">
        <v>14</v>
      </c>
      <c r="F798" s="117" t="s">
        <v>543</v>
      </c>
      <c r="G798" s="146" t="s">
        <v>61</v>
      </c>
      <c r="H798" s="167">
        <f t="shared" ref="H798:H804" si="188">I798+J798+K798+L798</f>
        <v>0</v>
      </c>
      <c r="I798" s="168"/>
      <c r="J798" s="168">
        <v>0</v>
      </c>
      <c r="K798" s="168">
        <v>0</v>
      </c>
      <c r="L798" s="168">
        <v>0</v>
      </c>
    </row>
    <row r="799" spans="1:13" s="222" customFormat="1" ht="38.25" hidden="1">
      <c r="A799" s="226"/>
      <c r="B799" s="217" t="s">
        <v>343</v>
      </c>
      <c r="C799" s="138"/>
      <c r="D799" s="117" t="s">
        <v>20</v>
      </c>
      <c r="E799" s="117" t="s">
        <v>14</v>
      </c>
      <c r="F799" s="117" t="s">
        <v>543</v>
      </c>
      <c r="G799" s="146" t="s">
        <v>77</v>
      </c>
      <c r="H799" s="320">
        <f t="shared" si="188"/>
        <v>0</v>
      </c>
      <c r="I799" s="321">
        <f>I800</f>
        <v>0</v>
      </c>
      <c r="J799" s="321">
        <f t="shared" ref="J799:L800" si="189">J800</f>
        <v>0</v>
      </c>
      <c r="K799" s="321">
        <f t="shared" si="189"/>
        <v>0</v>
      </c>
      <c r="L799" s="321">
        <f t="shared" si="189"/>
        <v>0</v>
      </c>
    </row>
    <row r="800" spans="1:13" s="222" customFormat="1" hidden="1">
      <c r="A800" s="226"/>
      <c r="B800" s="217" t="s">
        <v>35</v>
      </c>
      <c r="C800" s="138"/>
      <c r="D800" s="117" t="s">
        <v>20</v>
      </c>
      <c r="E800" s="117" t="s">
        <v>14</v>
      </c>
      <c r="F800" s="117" t="s">
        <v>543</v>
      </c>
      <c r="G800" s="146" t="s">
        <v>78</v>
      </c>
      <c r="H800" s="320">
        <f t="shared" si="188"/>
        <v>0</v>
      </c>
      <c r="I800" s="321">
        <f>I801</f>
        <v>0</v>
      </c>
      <c r="J800" s="321">
        <f t="shared" si="189"/>
        <v>0</v>
      </c>
      <c r="K800" s="321">
        <f t="shared" si="189"/>
        <v>0</v>
      </c>
      <c r="L800" s="321">
        <f t="shared" si="189"/>
        <v>0</v>
      </c>
    </row>
    <row r="801" spans="1:13" s="222" customFormat="1" ht="51" hidden="1">
      <c r="A801" s="226"/>
      <c r="B801" s="217" t="s">
        <v>90</v>
      </c>
      <c r="C801" s="138"/>
      <c r="D801" s="117" t="s">
        <v>20</v>
      </c>
      <c r="E801" s="117" t="s">
        <v>14</v>
      </c>
      <c r="F801" s="117" t="s">
        <v>543</v>
      </c>
      <c r="G801" s="146" t="s">
        <v>91</v>
      </c>
      <c r="H801" s="320">
        <f t="shared" si="188"/>
        <v>0</v>
      </c>
      <c r="I801" s="321"/>
      <c r="J801" s="321">
        <v>0</v>
      </c>
      <c r="K801" s="321">
        <v>0</v>
      </c>
      <c r="L801" s="321">
        <v>0</v>
      </c>
    </row>
    <row r="802" spans="1:13" s="150" customFormat="1">
      <c r="A802" s="262"/>
      <c r="B802" s="273" t="s">
        <v>30</v>
      </c>
      <c r="C802" s="200"/>
      <c r="D802" s="263" t="s">
        <v>20</v>
      </c>
      <c r="E802" s="263" t="s">
        <v>16</v>
      </c>
      <c r="F802" s="263"/>
      <c r="G802" s="263"/>
      <c r="H802" s="167">
        <f t="shared" si="188"/>
        <v>-350</v>
      </c>
      <c r="I802" s="338">
        <f>I803+I810+I854+I871</f>
        <v>-350</v>
      </c>
      <c r="J802" s="338">
        <f>J803+J810+J854+J871</f>
        <v>0</v>
      </c>
      <c r="K802" s="338">
        <f>K803+K810+K854+K871</f>
        <v>0</v>
      </c>
      <c r="L802" s="338">
        <f>L803+L810+L854+L871</f>
        <v>0</v>
      </c>
    </row>
    <row r="803" spans="1:13" s="241" customFormat="1" ht="38.25" hidden="1">
      <c r="A803" s="199"/>
      <c r="B803" s="116" t="s">
        <v>161</v>
      </c>
      <c r="C803" s="200"/>
      <c r="D803" s="117" t="s">
        <v>20</v>
      </c>
      <c r="E803" s="117" t="s">
        <v>16</v>
      </c>
      <c r="F803" s="117" t="s">
        <v>300</v>
      </c>
      <c r="G803" s="140"/>
      <c r="H803" s="167">
        <f t="shared" si="188"/>
        <v>0</v>
      </c>
      <c r="I803" s="168">
        <f>I804</f>
        <v>0</v>
      </c>
      <c r="J803" s="168">
        <f>J804+J836</f>
        <v>0</v>
      </c>
      <c r="K803" s="168">
        <f>K804+K836</f>
        <v>0</v>
      </c>
      <c r="L803" s="168">
        <f>L804+L836</f>
        <v>0</v>
      </c>
    </row>
    <row r="804" spans="1:13" s="241" customFormat="1" ht="38.25" hidden="1">
      <c r="A804" s="148"/>
      <c r="B804" s="116" t="s">
        <v>315</v>
      </c>
      <c r="C804" s="116"/>
      <c r="D804" s="117" t="s">
        <v>20</v>
      </c>
      <c r="E804" s="117" t="s">
        <v>16</v>
      </c>
      <c r="F804" s="117" t="s">
        <v>316</v>
      </c>
      <c r="G804" s="117"/>
      <c r="H804" s="167">
        <f t="shared" si="188"/>
        <v>0</v>
      </c>
      <c r="I804" s="168">
        <f>I805</f>
        <v>0</v>
      </c>
      <c r="J804" s="168">
        <f t="shared" ref="J804:L806" si="190">J805</f>
        <v>0</v>
      </c>
      <c r="K804" s="168">
        <f t="shared" si="190"/>
        <v>0</v>
      </c>
      <c r="L804" s="168">
        <f t="shared" si="190"/>
        <v>0</v>
      </c>
    </row>
    <row r="805" spans="1:13" s="241" customFormat="1" ht="25.5" hidden="1">
      <c r="A805" s="148"/>
      <c r="B805" s="116" t="s">
        <v>538</v>
      </c>
      <c r="C805" s="116"/>
      <c r="D805" s="117" t="s">
        <v>20</v>
      </c>
      <c r="E805" s="117" t="s">
        <v>16</v>
      </c>
      <c r="F805" s="117" t="s">
        <v>543</v>
      </c>
      <c r="G805" s="117"/>
      <c r="H805" s="167">
        <f>SUM(I805:L805)</f>
        <v>0</v>
      </c>
      <c r="I805" s="168">
        <f>I806</f>
        <v>0</v>
      </c>
      <c r="J805" s="168">
        <f t="shared" si="190"/>
        <v>0</v>
      </c>
      <c r="K805" s="168">
        <f t="shared" si="190"/>
        <v>0</v>
      </c>
      <c r="L805" s="168">
        <f t="shared" si="190"/>
        <v>0</v>
      </c>
    </row>
    <row r="806" spans="1:13" s="241" customFormat="1" ht="22.5" hidden="1" customHeight="1">
      <c r="A806" s="148"/>
      <c r="B806" s="116" t="s">
        <v>86</v>
      </c>
      <c r="C806" s="116"/>
      <c r="D806" s="117" t="s">
        <v>20</v>
      </c>
      <c r="E806" s="117" t="s">
        <v>16</v>
      </c>
      <c r="F806" s="117" t="s">
        <v>543</v>
      </c>
      <c r="G806" s="146" t="s">
        <v>57</v>
      </c>
      <c r="H806" s="167">
        <f>I806+J806+K806+L806</f>
        <v>0</v>
      </c>
      <c r="I806" s="168">
        <f>I807</f>
        <v>0</v>
      </c>
      <c r="J806" s="168">
        <f t="shared" si="190"/>
        <v>0</v>
      </c>
      <c r="K806" s="168">
        <f t="shared" si="190"/>
        <v>0</v>
      </c>
      <c r="L806" s="168">
        <f t="shared" si="190"/>
        <v>0</v>
      </c>
    </row>
    <row r="807" spans="1:13" s="241" customFormat="1" ht="38.25" hidden="1">
      <c r="A807" s="148"/>
      <c r="B807" s="217" t="s">
        <v>111</v>
      </c>
      <c r="C807" s="116"/>
      <c r="D807" s="117" t="s">
        <v>20</v>
      </c>
      <c r="E807" s="117" t="s">
        <v>16</v>
      </c>
      <c r="F807" s="117" t="s">
        <v>543</v>
      </c>
      <c r="G807" s="146" t="s">
        <v>59</v>
      </c>
      <c r="H807" s="167">
        <f>I807+J807+K807+L807</f>
        <v>0</v>
      </c>
      <c r="I807" s="168">
        <f>I808+I809</f>
        <v>0</v>
      </c>
      <c r="J807" s="168">
        <f>J809</f>
        <v>0</v>
      </c>
      <c r="K807" s="168">
        <f>K809</f>
        <v>0</v>
      </c>
      <c r="L807" s="168">
        <f>L809</f>
        <v>0</v>
      </c>
    </row>
    <row r="808" spans="1:13" s="241" customFormat="1" ht="51" hidden="1">
      <c r="A808" s="148"/>
      <c r="B808" s="217" t="s">
        <v>380</v>
      </c>
      <c r="C808" s="116"/>
      <c r="D808" s="117" t="s">
        <v>20</v>
      </c>
      <c r="E808" s="117" t="s">
        <v>16</v>
      </c>
      <c r="F808" s="117" t="s">
        <v>543</v>
      </c>
      <c r="G808" s="146" t="s">
        <v>211</v>
      </c>
      <c r="H808" s="167">
        <f>SUM(I808:L808)</f>
        <v>0</v>
      </c>
      <c r="I808" s="168"/>
      <c r="J808" s="168">
        <v>0</v>
      </c>
      <c r="K808" s="168">
        <v>0</v>
      </c>
      <c r="L808" s="168">
        <v>0</v>
      </c>
    </row>
    <row r="809" spans="1:13" s="150" customFormat="1" ht="51" hidden="1">
      <c r="A809" s="148"/>
      <c r="B809" s="217" t="s">
        <v>259</v>
      </c>
      <c r="C809" s="116"/>
      <c r="D809" s="117" t="s">
        <v>20</v>
      </c>
      <c r="E809" s="117" t="s">
        <v>16</v>
      </c>
      <c r="F809" s="117" t="s">
        <v>543</v>
      </c>
      <c r="G809" s="146" t="s">
        <v>61</v>
      </c>
      <c r="H809" s="167">
        <f>I809+J809+K809+L809</f>
        <v>0</v>
      </c>
      <c r="I809" s="168"/>
      <c r="J809" s="168">
        <v>0</v>
      </c>
      <c r="K809" s="168">
        <v>0</v>
      </c>
      <c r="L809" s="168">
        <v>0</v>
      </c>
    </row>
    <row r="810" spans="1:13" s="241" customFormat="1" ht="38.25">
      <c r="A810" s="148"/>
      <c r="B810" s="116" t="s">
        <v>94</v>
      </c>
      <c r="C810" s="116"/>
      <c r="D810" s="117" t="s">
        <v>20</v>
      </c>
      <c r="E810" s="117" t="s">
        <v>16</v>
      </c>
      <c r="F810" s="117" t="s">
        <v>228</v>
      </c>
      <c r="G810" s="117"/>
      <c r="H810" s="167">
        <f>I810+J810+K810+L810</f>
        <v>-350</v>
      </c>
      <c r="I810" s="168">
        <f>I811</f>
        <v>-350</v>
      </c>
      <c r="J810" s="168">
        <f>J811</f>
        <v>0</v>
      </c>
      <c r="K810" s="168">
        <f>K811</f>
        <v>0</v>
      </c>
      <c r="L810" s="168">
        <f>L811</f>
        <v>0</v>
      </c>
    </row>
    <row r="811" spans="1:13" s="241" customFormat="1" ht="25.5">
      <c r="A811" s="148"/>
      <c r="B811" s="116" t="s">
        <v>229</v>
      </c>
      <c r="C811" s="116"/>
      <c r="D811" s="117" t="s">
        <v>20</v>
      </c>
      <c r="E811" s="117" t="s">
        <v>16</v>
      </c>
      <c r="F811" s="117" t="s">
        <v>230</v>
      </c>
      <c r="G811" s="117"/>
      <c r="H811" s="167">
        <f>SUM(I811:L811)</f>
        <v>-350</v>
      </c>
      <c r="I811" s="168">
        <f>I812+I835+I844+I849</f>
        <v>-350</v>
      </c>
      <c r="J811" s="168">
        <f>J812+J835+J844+J849</f>
        <v>0</v>
      </c>
      <c r="K811" s="168">
        <f>K812+K835+K844+K849</f>
        <v>0</v>
      </c>
      <c r="L811" s="168">
        <f>L812+L835+L844+L849</f>
        <v>0</v>
      </c>
    </row>
    <row r="812" spans="1:13" s="241" customFormat="1" ht="22.5" hidden="1" customHeight="1">
      <c r="A812" s="148"/>
      <c r="B812" s="116" t="s">
        <v>231</v>
      </c>
      <c r="C812" s="116"/>
      <c r="D812" s="117" t="s">
        <v>20</v>
      </c>
      <c r="E812" s="117" t="s">
        <v>16</v>
      </c>
      <c r="F812" s="117" t="s">
        <v>232</v>
      </c>
      <c r="G812" s="117"/>
      <c r="H812" s="167">
        <f>SUM(I812:L812)</f>
        <v>0</v>
      </c>
      <c r="I812" s="168">
        <f>I813+I821+I826+I831</f>
        <v>0</v>
      </c>
      <c r="J812" s="168">
        <f>J813+J821+J826+J831</f>
        <v>0</v>
      </c>
      <c r="K812" s="168">
        <f>K813+K821+K826+K831</f>
        <v>0</v>
      </c>
      <c r="L812" s="168">
        <f>L813+L821+L826+L831</f>
        <v>0</v>
      </c>
    </row>
    <row r="813" spans="1:13" s="241" customFormat="1" ht="25.5" hidden="1">
      <c r="A813" s="148"/>
      <c r="B813" s="116" t="s">
        <v>538</v>
      </c>
      <c r="C813" s="116"/>
      <c r="D813" s="117" t="s">
        <v>20</v>
      </c>
      <c r="E813" s="117" t="s">
        <v>16</v>
      </c>
      <c r="F813" s="117" t="s">
        <v>593</v>
      </c>
      <c r="G813" s="117"/>
      <c r="H813" s="167">
        <f>SUM(I813:L813)</f>
        <v>0</v>
      </c>
      <c r="I813" s="168">
        <f>I814+I818</f>
        <v>0</v>
      </c>
      <c r="J813" s="168">
        <f>J814+J818</f>
        <v>0</v>
      </c>
      <c r="K813" s="168">
        <f>K814+K818</f>
        <v>0</v>
      </c>
      <c r="L813" s="168">
        <f>L814+L818</f>
        <v>0</v>
      </c>
    </row>
    <row r="814" spans="1:13" s="241" customFormat="1" ht="38.25" hidden="1">
      <c r="A814" s="148"/>
      <c r="B814" s="116" t="s">
        <v>86</v>
      </c>
      <c r="C814" s="116"/>
      <c r="D814" s="117" t="s">
        <v>20</v>
      </c>
      <c r="E814" s="117" t="s">
        <v>16</v>
      </c>
      <c r="F814" s="117" t="s">
        <v>593</v>
      </c>
      <c r="G814" s="146" t="s">
        <v>57</v>
      </c>
      <c r="H814" s="167">
        <f t="shared" ref="H814:H820" si="191">I814+J814+K814+L814</f>
        <v>0</v>
      </c>
      <c r="I814" s="168">
        <f>I815</f>
        <v>0</v>
      </c>
      <c r="J814" s="168">
        <f>J815</f>
        <v>0</v>
      </c>
      <c r="K814" s="168">
        <f>K815</f>
        <v>0</v>
      </c>
      <c r="L814" s="168">
        <f>L815</f>
        <v>0</v>
      </c>
    </row>
    <row r="815" spans="1:13" s="241" customFormat="1" ht="38.25" hidden="1">
      <c r="A815" s="148"/>
      <c r="B815" s="217" t="s">
        <v>111</v>
      </c>
      <c r="C815" s="116"/>
      <c r="D815" s="117" t="s">
        <v>20</v>
      </c>
      <c r="E815" s="117" t="s">
        <v>16</v>
      </c>
      <c r="F815" s="117" t="s">
        <v>593</v>
      </c>
      <c r="G815" s="146" t="s">
        <v>59</v>
      </c>
      <c r="H815" s="167">
        <f t="shared" si="191"/>
        <v>0</v>
      </c>
      <c r="I815" s="168">
        <f>I816+I817</f>
        <v>0</v>
      </c>
      <c r="J815" s="168">
        <f>J816+J817</f>
        <v>0</v>
      </c>
      <c r="K815" s="168">
        <f>K816+K817</f>
        <v>0</v>
      </c>
      <c r="L815" s="168">
        <f>L816+L817</f>
        <v>0</v>
      </c>
    </row>
    <row r="816" spans="1:13" s="151" customFormat="1" ht="51" hidden="1">
      <c r="A816" s="9"/>
      <c r="B816" s="217" t="s">
        <v>380</v>
      </c>
      <c r="C816" s="116"/>
      <c r="D816" s="117" t="s">
        <v>20</v>
      </c>
      <c r="E816" s="117" t="s">
        <v>16</v>
      </c>
      <c r="F816" s="117" t="s">
        <v>593</v>
      </c>
      <c r="G816" s="146" t="s">
        <v>211</v>
      </c>
      <c r="H816" s="6">
        <f>SUM(I816:L816)</f>
        <v>0</v>
      </c>
      <c r="I816" s="10"/>
      <c r="J816" s="10">
        <v>0</v>
      </c>
      <c r="K816" s="10">
        <v>0</v>
      </c>
      <c r="L816" s="10">
        <v>0</v>
      </c>
      <c r="M816" s="229"/>
    </row>
    <row r="817" spans="1:13" s="150" customFormat="1" ht="54.75" hidden="1" customHeight="1">
      <c r="A817" s="148"/>
      <c r="B817" s="217" t="s">
        <v>259</v>
      </c>
      <c r="C817" s="116"/>
      <c r="D817" s="117" t="s">
        <v>20</v>
      </c>
      <c r="E817" s="117" t="s">
        <v>16</v>
      </c>
      <c r="F817" s="117" t="s">
        <v>593</v>
      </c>
      <c r="G817" s="146" t="s">
        <v>61</v>
      </c>
      <c r="H817" s="167">
        <f t="shared" si="191"/>
        <v>0</v>
      </c>
      <c r="I817" s="168"/>
      <c r="J817" s="168">
        <v>0</v>
      </c>
      <c r="K817" s="168">
        <v>0</v>
      </c>
      <c r="L817" s="168">
        <v>0</v>
      </c>
    </row>
    <row r="818" spans="1:13" s="150" customFormat="1" ht="22.5" hidden="1" customHeight="1">
      <c r="A818" s="148"/>
      <c r="B818" s="116" t="s">
        <v>88</v>
      </c>
      <c r="C818" s="279"/>
      <c r="D818" s="117" t="s">
        <v>20</v>
      </c>
      <c r="E818" s="117" t="s">
        <v>16</v>
      </c>
      <c r="F818" s="117" t="s">
        <v>593</v>
      </c>
      <c r="G818" s="117" t="s">
        <v>49</v>
      </c>
      <c r="H818" s="167">
        <f t="shared" si="191"/>
        <v>0</v>
      </c>
      <c r="I818" s="168">
        <f t="shared" ref="I818:L819" si="192">I819</f>
        <v>0</v>
      </c>
      <c r="J818" s="168">
        <f t="shared" si="192"/>
        <v>0</v>
      </c>
      <c r="K818" s="168">
        <f t="shared" si="192"/>
        <v>0</v>
      </c>
      <c r="L818" s="168">
        <f t="shared" si="192"/>
        <v>0</v>
      </c>
    </row>
    <row r="819" spans="1:13" s="150" customFormat="1" hidden="1">
      <c r="A819" s="148"/>
      <c r="B819" s="116" t="s">
        <v>51</v>
      </c>
      <c r="C819" s="279"/>
      <c r="D819" s="117" t="s">
        <v>20</v>
      </c>
      <c r="E819" s="117" t="s">
        <v>16</v>
      </c>
      <c r="F819" s="117" t="s">
        <v>593</v>
      </c>
      <c r="G819" s="117" t="s">
        <v>50</v>
      </c>
      <c r="H819" s="167">
        <f t="shared" si="191"/>
        <v>0</v>
      </c>
      <c r="I819" s="168">
        <f t="shared" si="192"/>
        <v>0</v>
      </c>
      <c r="J819" s="168">
        <f t="shared" si="192"/>
        <v>0</v>
      </c>
      <c r="K819" s="168">
        <f t="shared" si="192"/>
        <v>0</v>
      </c>
      <c r="L819" s="168">
        <f t="shared" si="192"/>
        <v>0</v>
      </c>
    </row>
    <row r="820" spans="1:13" s="241" customFormat="1" ht="25.5" hidden="1">
      <c r="A820" s="148"/>
      <c r="B820" s="116" t="s">
        <v>54</v>
      </c>
      <c r="C820" s="279"/>
      <c r="D820" s="117" t="s">
        <v>20</v>
      </c>
      <c r="E820" s="117" t="s">
        <v>16</v>
      </c>
      <c r="F820" s="117" t="s">
        <v>593</v>
      </c>
      <c r="G820" s="117" t="s">
        <v>48</v>
      </c>
      <c r="H820" s="167">
        <f t="shared" si="191"/>
        <v>0</v>
      </c>
      <c r="I820" s="168"/>
      <c r="J820" s="323">
        <v>0</v>
      </c>
      <c r="K820" s="323">
        <v>0</v>
      </c>
      <c r="L820" s="323">
        <v>0</v>
      </c>
    </row>
    <row r="821" spans="1:13" s="241" customFormat="1" ht="153" hidden="1">
      <c r="A821" s="148"/>
      <c r="B821" s="116" t="s">
        <v>491</v>
      </c>
      <c r="C821" s="116"/>
      <c r="D821" s="117" t="s">
        <v>20</v>
      </c>
      <c r="E821" s="117" t="s">
        <v>16</v>
      </c>
      <c r="F821" s="117" t="s">
        <v>233</v>
      </c>
      <c r="G821" s="117"/>
      <c r="H821" s="167">
        <f>SUM(I821:L821)</f>
        <v>0</v>
      </c>
      <c r="I821" s="168">
        <f t="shared" ref="I821:L822" si="193">I822</f>
        <v>0</v>
      </c>
      <c r="J821" s="168">
        <f t="shared" si="193"/>
        <v>0</v>
      </c>
      <c r="K821" s="168">
        <f t="shared" si="193"/>
        <v>0</v>
      </c>
      <c r="L821" s="168">
        <f t="shared" si="193"/>
        <v>0</v>
      </c>
    </row>
    <row r="822" spans="1:13" s="150" customFormat="1" ht="79.5" hidden="1" customHeight="1">
      <c r="A822" s="148"/>
      <c r="B822" s="116" t="s">
        <v>88</v>
      </c>
      <c r="C822" s="279"/>
      <c r="D822" s="117" t="s">
        <v>20</v>
      </c>
      <c r="E822" s="117" t="s">
        <v>16</v>
      </c>
      <c r="F822" s="117" t="s">
        <v>233</v>
      </c>
      <c r="G822" s="117" t="s">
        <v>49</v>
      </c>
      <c r="H822" s="167">
        <f>I822+J822+K822+L822</f>
        <v>0</v>
      </c>
      <c r="I822" s="168">
        <f t="shared" si="193"/>
        <v>0</v>
      </c>
      <c r="J822" s="168">
        <f t="shared" si="193"/>
        <v>0</v>
      </c>
      <c r="K822" s="168">
        <f t="shared" si="193"/>
        <v>0</v>
      </c>
      <c r="L822" s="168">
        <f t="shared" si="193"/>
        <v>0</v>
      </c>
    </row>
    <row r="823" spans="1:13" s="150" customFormat="1" ht="22.5" hidden="1" customHeight="1">
      <c r="A823" s="148"/>
      <c r="B823" s="116" t="s">
        <v>51</v>
      </c>
      <c r="C823" s="279"/>
      <c r="D823" s="117" t="s">
        <v>20</v>
      </c>
      <c r="E823" s="117" t="s">
        <v>16</v>
      </c>
      <c r="F823" s="117" t="s">
        <v>233</v>
      </c>
      <c r="G823" s="117" t="s">
        <v>50</v>
      </c>
      <c r="H823" s="167">
        <f>I823+J823+K823+L823</f>
        <v>0</v>
      </c>
      <c r="I823" s="168">
        <f>I824+I825</f>
        <v>0</v>
      </c>
      <c r="J823" s="168">
        <f>J824+J825</f>
        <v>0</v>
      </c>
      <c r="K823" s="168">
        <f>K824+K825</f>
        <v>0</v>
      </c>
      <c r="L823" s="168">
        <f>L824+L825</f>
        <v>0</v>
      </c>
    </row>
    <row r="824" spans="1:13" s="150" customFormat="1" ht="76.5" hidden="1">
      <c r="A824" s="223"/>
      <c r="B824" s="217" t="s">
        <v>52</v>
      </c>
      <c r="C824" s="244"/>
      <c r="D824" s="117" t="s">
        <v>20</v>
      </c>
      <c r="E824" s="117" t="s">
        <v>16</v>
      </c>
      <c r="F824" s="117" t="s">
        <v>233</v>
      </c>
      <c r="G824" s="146" t="s">
        <v>53</v>
      </c>
      <c r="H824" s="320">
        <f>I824+J824+K824+L824</f>
        <v>0</v>
      </c>
      <c r="I824" s="321">
        <v>0</v>
      </c>
      <c r="J824" s="341">
        <v>0</v>
      </c>
      <c r="K824" s="341"/>
      <c r="L824" s="341">
        <v>0</v>
      </c>
    </row>
    <row r="825" spans="1:13" s="151" customFormat="1" ht="25.5" hidden="1">
      <c r="A825" s="148"/>
      <c r="B825" s="116" t="s">
        <v>54</v>
      </c>
      <c r="C825" s="279"/>
      <c r="D825" s="117" t="s">
        <v>20</v>
      </c>
      <c r="E825" s="117" t="s">
        <v>16</v>
      </c>
      <c r="F825" s="117" t="s">
        <v>233</v>
      </c>
      <c r="G825" s="117" t="s">
        <v>48</v>
      </c>
      <c r="H825" s="167">
        <f>I825+J825+K825+L825</f>
        <v>0</v>
      </c>
      <c r="I825" s="323">
        <v>0</v>
      </c>
      <c r="J825" s="323">
        <v>0</v>
      </c>
      <c r="K825" s="323"/>
      <c r="L825" s="323">
        <v>0</v>
      </c>
      <c r="M825" s="229"/>
    </row>
    <row r="826" spans="1:13" s="151" customFormat="1" ht="165.75" hidden="1">
      <c r="A826" s="148"/>
      <c r="B826" s="116" t="s">
        <v>492</v>
      </c>
      <c r="C826" s="116"/>
      <c r="D826" s="117" t="s">
        <v>20</v>
      </c>
      <c r="E826" s="117" t="s">
        <v>16</v>
      </c>
      <c r="F826" s="117" t="s">
        <v>234</v>
      </c>
      <c r="G826" s="117"/>
      <c r="H826" s="167">
        <f>SUM(I826:L826)</f>
        <v>0</v>
      </c>
      <c r="I826" s="168">
        <f t="shared" ref="I826:L827" si="194">I827</f>
        <v>0</v>
      </c>
      <c r="J826" s="168">
        <f t="shared" si="194"/>
        <v>0</v>
      </c>
      <c r="K826" s="168">
        <f t="shared" si="194"/>
        <v>0</v>
      </c>
      <c r="L826" s="168">
        <f t="shared" si="194"/>
        <v>0</v>
      </c>
      <c r="M826" s="229"/>
    </row>
    <row r="827" spans="1:13" s="150" customFormat="1" ht="51" hidden="1">
      <c r="A827" s="148"/>
      <c r="B827" s="116" t="s">
        <v>88</v>
      </c>
      <c r="C827" s="279"/>
      <c r="D827" s="117" t="s">
        <v>20</v>
      </c>
      <c r="E827" s="117" t="s">
        <v>16</v>
      </c>
      <c r="F827" s="117" t="s">
        <v>234</v>
      </c>
      <c r="G827" s="117" t="s">
        <v>49</v>
      </c>
      <c r="H827" s="167">
        <f>I827+J827+K827+L827</f>
        <v>0</v>
      </c>
      <c r="I827" s="168">
        <f t="shared" si="194"/>
        <v>0</v>
      </c>
      <c r="J827" s="168">
        <f t="shared" si="194"/>
        <v>0</v>
      </c>
      <c r="K827" s="168">
        <f t="shared" si="194"/>
        <v>0</v>
      </c>
      <c r="L827" s="168">
        <f t="shared" si="194"/>
        <v>0</v>
      </c>
    </row>
    <row r="828" spans="1:13" s="150" customFormat="1" ht="54.75" hidden="1" customHeight="1">
      <c r="A828" s="148"/>
      <c r="B828" s="116" t="s">
        <v>51</v>
      </c>
      <c r="C828" s="279"/>
      <c r="D828" s="117" t="s">
        <v>20</v>
      </c>
      <c r="E828" s="117" t="s">
        <v>16</v>
      </c>
      <c r="F828" s="117" t="s">
        <v>234</v>
      </c>
      <c r="G828" s="117" t="s">
        <v>50</v>
      </c>
      <c r="H828" s="167">
        <f>I828+J828+K828+L828</f>
        <v>0</v>
      </c>
      <c r="I828" s="168">
        <f>I829+I830</f>
        <v>0</v>
      </c>
      <c r="J828" s="168">
        <f>J829+J830</f>
        <v>0</v>
      </c>
      <c r="K828" s="168">
        <f>K829+K830</f>
        <v>0</v>
      </c>
      <c r="L828" s="168">
        <f>L829+L830</f>
        <v>0</v>
      </c>
    </row>
    <row r="829" spans="1:13" s="150" customFormat="1" ht="22.5" hidden="1" customHeight="1">
      <c r="A829" s="223"/>
      <c r="B829" s="217" t="s">
        <v>52</v>
      </c>
      <c r="C829" s="244"/>
      <c r="D829" s="117" t="s">
        <v>20</v>
      </c>
      <c r="E829" s="117" t="s">
        <v>16</v>
      </c>
      <c r="F829" s="117" t="s">
        <v>234</v>
      </c>
      <c r="G829" s="146" t="s">
        <v>53</v>
      </c>
      <c r="H829" s="320">
        <f>I829+J829+K829+L829</f>
        <v>0</v>
      </c>
      <c r="I829" s="321"/>
      <c r="J829" s="341">
        <v>0</v>
      </c>
      <c r="K829" s="341">
        <v>0</v>
      </c>
      <c r="L829" s="341">
        <v>0</v>
      </c>
    </row>
    <row r="830" spans="1:13" s="150" customFormat="1" ht="25.5" hidden="1">
      <c r="A830" s="148"/>
      <c r="B830" s="116" t="s">
        <v>54</v>
      </c>
      <c r="C830" s="279"/>
      <c r="D830" s="117" t="s">
        <v>20</v>
      </c>
      <c r="E830" s="117" t="s">
        <v>16</v>
      </c>
      <c r="F830" s="117" t="s">
        <v>234</v>
      </c>
      <c r="G830" s="117" t="s">
        <v>48</v>
      </c>
      <c r="H830" s="167">
        <f>I830+J830+K830+L830</f>
        <v>0</v>
      </c>
      <c r="I830" s="168"/>
      <c r="J830" s="323">
        <v>0</v>
      </c>
      <c r="K830" s="323">
        <v>0</v>
      </c>
      <c r="L830" s="323">
        <v>0</v>
      </c>
    </row>
    <row r="831" spans="1:13" s="150" customFormat="1" ht="63.75" hidden="1">
      <c r="A831" s="220"/>
      <c r="B831" s="217" t="s">
        <v>587</v>
      </c>
      <c r="C831" s="217"/>
      <c r="D831" s="230" t="s">
        <v>20</v>
      </c>
      <c r="E831" s="230" t="s">
        <v>16</v>
      </c>
      <c r="F831" s="230" t="s">
        <v>591</v>
      </c>
      <c r="G831" s="146"/>
      <c r="H831" s="320">
        <f>SUM(I831:L831)</f>
        <v>0</v>
      </c>
      <c r="I831" s="342">
        <f>I832</f>
        <v>0</v>
      </c>
      <c r="J831" s="342">
        <f>J832</f>
        <v>0</v>
      </c>
      <c r="K831" s="342">
        <f>K832</f>
        <v>0</v>
      </c>
      <c r="L831" s="342">
        <f>L832</f>
        <v>0</v>
      </c>
    </row>
    <row r="832" spans="1:13" s="150" customFormat="1" ht="54.75" hidden="1" customHeight="1">
      <c r="A832" s="220"/>
      <c r="B832" s="217" t="s">
        <v>223</v>
      </c>
      <c r="C832" s="217"/>
      <c r="D832" s="230" t="s">
        <v>20</v>
      </c>
      <c r="E832" s="230" t="s">
        <v>16</v>
      </c>
      <c r="F832" s="230" t="s">
        <v>591</v>
      </c>
      <c r="G832" s="146" t="s">
        <v>49</v>
      </c>
      <c r="H832" s="320">
        <f>H833</f>
        <v>0</v>
      </c>
      <c r="I832" s="321">
        <f t="shared" ref="I832:L833" si="195">I833</f>
        <v>0</v>
      </c>
      <c r="J832" s="321">
        <f t="shared" si="195"/>
        <v>0</v>
      </c>
      <c r="K832" s="321">
        <f t="shared" si="195"/>
        <v>0</v>
      </c>
      <c r="L832" s="321">
        <f t="shared" si="195"/>
        <v>0</v>
      </c>
    </row>
    <row r="833" spans="1:12" s="150" customFormat="1" ht="22.5" hidden="1" customHeight="1">
      <c r="A833" s="220"/>
      <c r="B833" s="217" t="s">
        <v>51</v>
      </c>
      <c r="C833" s="217"/>
      <c r="D833" s="230" t="s">
        <v>20</v>
      </c>
      <c r="E833" s="230" t="s">
        <v>16</v>
      </c>
      <c r="F833" s="230" t="s">
        <v>591</v>
      </c>
      <c r="G833" s="146" t="s">
        <v>50</v>
      </c>
      <c r="H833" s="320">
        <f>I833+J833+K833+L833</f>
        <v>0</v>
      </c>
      <c r="I833" s="321">
        <f t="shared" si="195"/>
        <v>0</v>
      </c>
      <c r="J833" s="321">
        <f t="shared" si="195"/>
        <v>0</v>
      </c>
      <c r="K833" s="321">
        <f t="shared" si="195"/>
        <v>0</v>
      </c>
      <c r="L833" s="321">
        <f t="shared" si="195"/>
        <v>0</v>
      </c>
    </row>
    <row r="834" spans="1:12" s="150" customFormat="1" ht="25.5" hidden="1">
      <c r="A834" s="220"/>
      <c r="B834" s="217" t="s">
        <v>54</v>
      </c>
      <c r="C834" s="217"/>
      <c r="D834" s="230" t="s">
        <v>20</v>
      </c>
      <c r="E834" s="230" t="s">
        <v>16</v>
      </c>
      <c r="F834" s="230" t="s">
        <v>591</v>
      </c>
      <c r="G834" s="146" t="s">
        <v>48</v>
      </c>
      <c r="H834" s="320">
        <f>I834+J834+K834+L834</f>
        <v>0</v>
      </c>
      <c r="I834" s="342">
        <v>0</v>
      </c>
      <c r="J834" s="342">
        <v>0</v>
      </c>
      <c r="K834" s="342">
        <v>0</v>
      </c>
      <c r="L834" s="342"/>
    </row>
    <row r="835" spans="1:12" s="231" customFormat="1" ht="57" customHeight="1">
      <c r="A835" s="148"/>
      <c r="B835" s="116" t="s">
        <v>235</v>
      </c>
      <c r="C835" s="279"/>
      <c r="D835" s="117" t="s">
        <v>20</v>
      </c>
      <c r="E835" s="117" t="s">
        <v>16</v>
      </c>
      <c r="F835" s="117" t="s">
        <v>236</v>
      </c>
      <c r="G835" s="117"/>
      <c r="H835" s="167">
        <f>SUM(I835:L835)</f>
        <v>-350</v>
      </c>
      <c r="I835" s="168">
        <f>I836+I840</f>
        <v>-350</v>
      </c>
      <c r="J835" s="168">
        <f>J836+J840</f>
        <v>0</v>
      </c>
      <c r="K835" s="168">
        <f>K836+K840</f>
        <v>0</v>
      </c>
      <c r="L835" s="168">
        <f>L836+L840</f>
        <v>0</v>
      </c>
    </row>
    <row r="836" spans="1:12" s="222" customFormat="1" ht="38.25">
      <c r="A836" s="280"/>
      <c r="B836" s="217" t="s">
        <v>200</v>
      </c>
      <c r="C836" s="269"/>
      <c r="D836" s="117" t="s">
        <v>20</v>
      </c>
      <c r="E836" s="117" t="s">
        <v>16</v>
      </c>
      <c r="F836" s="117" t="s">
        <v>237</v>
      </c>
      <c r="G836" s="146"/>
      <c r="H836" s="320">
        <f>I836+J836+K836+L836</f>
        <v>-350</v>
      </c>
      <c r="I836" s="321">
        <f>I837</f>
        <v>-350</v>
      </c>
      <c r="J836" s="321">
        <f t="shared" ref="J836:L837" si="196">J837</f>
        <v>0</v>
      </c>
      <c r="K836" s="321">
        <f t="shared" si="196"/>
        <v>0</v>
      </c>
      <c r="L836" s="321">
        <f t="shared" si="196"/>
        <v>0</v>
      </c>
    </row>
    <row r="837" spans="1:12" s="222" customFormat="1" ht="51">
      <c r="A837" s="223"/>
      <c r="B837" s="217" t="s">
        <v>88</v>
      </c>
      <c r="C837" s="244"/>
      <c r="D837" s="117" t="s">
        <v>20</v>
      </c>
      <c r="E837" s="117" t="s">
        <v>16</v>
      </c>
      <c r="F837" s="117" t="s">
        <v>237</v>
      </c>
      <c r="G837" s="146" t="s">
        <v>49</v>
      </c>
      <c r="H837" s="320">
        <f>I837+J837+K837+L837</f>
        <v>-350</v>
      </c>
      <c r="I837" s="321">
        <f>I838</f>
        <v>-350</v>
      </c>
      <c r="J837" s="321">
        <f t="shared" si="196"/>
        <v>0</v>
      </c>
      <c r="K837" s="321">
        <f t="shared" si="196"/>
        <v>0</v>
      </c>
      <c r="L837" s="321">
        <f t="shared" si="196"/>
        <v>0</v>
      </c>
    </row>
    <row r="838" spans="1:12" s="231" customFormat="1">
      <c r="A838" s="223"/>
      <c r="B838" s="217" t="s">
        <v>51</v>
      </c>
      <c r="C838" s="244"/>
      <c r="D838" s="117" t="s">
        <v>20</v>
      </c>
      <c r="E838" s="117" t="s">
        <v>16</v>
      </c>
      <c r="F838" s="117" t="s">
        <v>237</v>
      </c>
      <c r="G838" s="146" t="s">
        <v>50</v>
      </c>
      <c r="H838" s="320">
        <f>I838+J838+K838+L838</f>
        <v>-350</v>
      </c>
      <c r="I838" s="321">
        <f>I839</f>
        <v>-350</v>
      </c>
      <c r="J838" s="321">
        <f>J839</f>
        <v>0</v>
      </c>
      <c r="K838" s="321">
        <f>K839</f>
        <v>0</v>
      </c>
      <c r="L838" s="321">
        <f>L839</f>
        <v>0</v>
      </c>
    </row>
    <row r="839" spans="1:12" s="222" customFormat="1" ht="76.5">
      <c r="A839" s="223"/>
      <c r="B839" s="217" t="s">
        <v>52</v>
      </c>
      <c r="C839" s="244"/>
      <c r="D839" s="117" t="s">
        <v>20</v>
      </c>
      <c r="E839" s="117" t="s">
        <v>16</v>
      </c>
      <c r="F839" s="117" t="s">
        <v>237</v>
      </c>
      <c r="G839" s="146" t="s">
        <v>53</v>
      </c>
      <c r="H839" s="320">
        <f>I839+J839+K839+L839</f>
        <v>-350</v>
      </c>
      <c r="I839" s="321">
        <f>-350</f>
        <v>-350</v>
      </c>
      <c r="J839" s="341">
        <v>0</v>
      </c>
      <c r="K839" s="341">
        <v>0</v>
      </c>
      <c r="L839" s="341">
        <v>0</v>
      </c>
    </row>
    <row r="840" spans="1:12" s="222" customFormat="1" ht="318.75" hidden="1">
      <c r="A840" s="148"/>
      <c r="B840" s="71" t="s">
        <v>493</v>
      </c>
      <c r="C840" s="279"/>
      <c r="D840" s="117" t="s">
        <v>239</v>
      </c>
      <c r="E840" s="117" t="s">
        <v>16</v>
      </c>
      <c r="F840" s="117" t="s">
        <v>238</v>
      </c>
      <c r="G840" s="117"/>
      <c r="H840" s="167">
        <f>SUM(I840:L840)</f>
        <v>0</v>
      </c>
      <c r="I840" s="168">
        <f>I841</f>
        <v>0</v>
      </c>
      <c r="J840" s="168">
        <f t="shared" ref="J840:L841" si="197">J841</f>
        <v>0</v>
      </c>
      <c r="K840" s="168">
        <f t="shared" si="197"/>
        <v>0</v>
      </c>
      <c r="L840" s="168">
        <f t="shared" si="197"/>
        <v>0</v>
      </c>
    </row>
    <row r="841" spans="1:12" s="222" customFormat="1" ht="51" hidden="1">
      <c r="A841" s="223"/>
      <c r="B841" s="217" t="s">
        <v>88</v>
      </c>
      <c r="C841" s="244"/>
      <c r="D841" s="117" t="s">
        <v>20</v>
      </c>
      <c r="E841" s="117" t="s">
        <v>16</v>
      </c>
      <c r="F841" s="117" t="s">
        <v>238</v>
      </c>
      <c r="G841" s="146" t="s">
        <v>49</v>
      </c>
      <c r="H841" s="320">
        <f t="shared" ref="H841:H854" si="198">I841+J841+K841+L841</f>
        <v>0</v>
      </c>
      <c r="I841" s="321">
        <f>I842</f>
        <v>0</v>
      </c>
      <c r="J841" s="321">
        <f t="shared" si="197"/>
        <v>0</v>
      </c>
      <c r="K841" s="321">
        <f t="shared" si="197"/>
        <v>0</v>
      </c>
      <c r="L841" s="321">
        <f t="shared" si="197"/>
        <v>0</v>
      </c>
    </row>
    <row r="842" spans="1:12" s="222" customFormat="1" hidden="1">
      <c r="A842" s="223"/>
      <c r="B842" s="217" t="s">
        <v>51</v>
      </c>
      <c r="C842" s="244"/>
      <c r="D842" s="117" t="s">
        <v>20</v>
      </c>
      <c r="E842" s="117" t="s">
        <v>16</v>
      </c>
      <c r="F842" s="117" t="s">
        <v>238</v>
      </c>
      <c r="G842" s="146" t="s">
        <v>50</v>
      </c>
      <c r="H842" s="320">
        <f t="shared" si="198"/>
        <v>0</v>
      </c>
      <c r="I842" s="321">
        <f>I843</f>
        <v>0</v>
      </c>
      <c r="J842" s="321">
        <f>J843</f>
        <v>0</v>
      </c>
      <c r="K842" s="321">
        <f>K843</f>
        <v>0</v>
      </c>
      <c r="L842" s="321">
        <f>L843</f>
        <v>0</v>
      </c>
    </row>
    <row r="843" spans="1:12" s="222" customFormat="1" ht="76.5" hidden="1">
      <c r="A843" s="223"/>
      <c r="B843" s="217" t="s">
        <v>52</v>
      </c>
      <c r="C843" s="244"/>
      <c r="D843" s="117" t="s">
        <v>20</v>
      </c>
      <c r="E843" s="117" t="s">
        <v>16</v>
      </c>
      <c r="F843" s="117" t="s">
        <v>238</v>
      </c>
      <c r="G843" s="146" t="s">
        <v>53</v>
      </c>
      <c r="H843" s="320">
        <f t="shared" si="198"/>
        <v>0</v>
      </c>
      <c r="I843" s="321">
        <v>0</v>
      </c>
      <c r="J843" s="341">
        <v>0</v>
      </c>
      <c r="K843" s="341"/>
      <c r="L843" s="341">
        <v>0</v>
      </c>
    </row>
    <row r="844" spans="1:12" s="151" customFormat="1" ht="38.25" hidden="1">
      <c r="A844" s="223"/>
      <c r="B844" s="217" t="s">
        <v>405</v>
      </c>
      <c r="C844" s="244"/>
      <c r="D844" s="117" t="s">
        <v>20</v>
      </c>
      <c r="E844" s="117" t="s">
        <v>16</v>
      </c>
      <c r="F844" s="117" t="s">
        <v>406</v>
      </c>
      <c r="G844" s="146"/>
      <c r="H844" s="167">
        <f t="shared" si="198"/>
        <v>0</v>
      </c>
      <c r="I844" s="321">
        <f>I845</f>
        <v>0</v>
      </c>
      <c r="J844" s="321">
        <f t="shared" ref="J844:L846" si="199">J845</f>
        <v>0</v>
      </c>
      <c r="K844" s="321">
        <f t="shared" si="199"/>
        <v>0</v>
      </c>
      <c r="L844" s="321">
        <f t="shared" si="199"/>
        <v>0</v>
      </c>
    </row>
    <row r="845" spans="1:12" s="151" customFormat="1" ht="25.5" hidden="1">
      <c r="A845" s="223"/>
      <c r="B845" s="116" t="s">
        <v>538</v>
      </c>
      <c r="C845" s="244"/>
      <c r="D845" s="117" t="s">
        <v>20</v>
      </c>
      <c r="E845" s="117" t="s">
        <v>16</v>
      </c>
      <c r="F845" s="117" t="s">
        <v>566</v>
      </c>
      <c r="G845" s="146"/>
      <c r="H845" s="167">
        <f t="shared" si="198"/>
        <v>0</v>
      </c>
      <c r="I845" s="321">
        <f>I846</f>
        <v>0</v>
      </c>
      <c r="J845" s="321">
        <f t="shared" si="199"/>
        <v>0</v>
      </c>
      <c r="K845" s="321">
        <f t="shared" si="199"/>
        <v>0</v>
      </c>
      <c r="L845" s="321">
        <f t="shared" si="199"/>
        <v>0</v>
      </c>
    </row>
    <row r="846" spans="1:12" s="151" customFormat="1" ht="51" hidden="1">
      <c r="A846" s="148"/>
      <c r="B846" s="116" t="s">
        <v>88</v>
      </c>
      <c r="C846" s="279"/>
      <c r="D846" s="117" t="s">
        <v>20</v>
      </c>
      <c r="E846" s="117" t="s">
        <v>16</v>
      </c>
      <c r="F846" s="117" t="s">
        <v>566</v>
      </c>
      <c r="G846" s="117" t="s">
        <v>49</v>
      </c>
      <c r="H846" s="167">
        <f t="shared" si="198"/>
        <v>0</v>
      </c>
      <c r="I846" s="168">
        <f>I847</f>
        <v>0</v>
      </c>
      <c r="J846" s="168">
        <f t="shared" si="199"/>
        <v>0</v>
      </c>
      <c r="K846" s="168">
        <f t="shared" si="199"/>
        <v>0</v>
      </c>
      <c r="L846" s="168">
        <f t="shared" si="199"/>
        <v>0</v>
      </c>
    </row>
    <row r="847" spans="1:12" s="151" customFormat="1" hidden="1">
      <c r="A847" s="148"/>
      <c r="B847" s="116" t="s">
        <v>51</v>
      </c>
      <c r="C847" s="279"/>
      <c r="D847" s="117" t="s">
        <v>20</v>
      </c>
      <c r="E847" s="117" t="s">
        <v>16</v>
      </c>
      <c r="F847" s="117" t="s">
        <v>566</v>
      </c>
      <c r="G847" s="117" t="s">
        <v>50</v>
      </c>
      <c r="H847" s="167">
        <f t="shared" si="198"/>
        <v>0</v>
      </c>
      <c r="I847" s="168">
        <f>I848</f>
        <v>0</v>
      </c>
      <c r="J847" s="168">
        <f>J848</f>
        <v>0</v>
      </c>
      <c r="K847" s="168">
        <f>K848</f>
        <v>0</v>
      </c>
      <c r="L847" s="168">
        <f>L848</f>
        <v>0</v>
      </c>
    </row>
    <row r="848" spans="1:12" s="151" customFormat="1" ht="25.5" hidden="1">
      <c r="A848" s="148"/>
      <c r="B848" s="116" t="s">
        <v>54</v>
      </c>
      <c r="C848" s="279"/>
      <c r="D848" s="117" t="s">
        <v>20</v>
      </c>
      <c r="E848" s="117" t="s">
        <v>16</v>
      </c>
      <c r="F848" s="117" t="s">
        <v>566</v>
      </c>
      <c r="G848" s="117" t="s">
        <v>48</v>
      </c>
      <c r="H848" s="167">
        <f t="shared" si="198"/>
        <v>0</v>
      </c>
      <c r="I848" s="168">
        <v>0</v>
      </c>
      <c r="J848" s="323">
        <v>0</v>
      </c>
      <c r="K848" s="323">
        <v>0</v>
      </c>
      <c r="L848" s="323">
        <v>0</v>
      </c>
    </row>
    <row r="849" spans="1:12" s="151" customFormat="1" ht="51" hidden="1">
      <c r="A849" s="223"/>
      <c r="B849" s="217" t="s">
        <v>407</v>
      </c>
      <c r="C849" s="244"/>
      <c r="D849" s="117" t="s">
        <v>20</v>
      </c>
      <c r="E849" s="117" t="s">
        <v>16</v>
      </c>
      <c r="F849" s="117" t="s">
        <v>408</v>
      </c>
      <c r="G849" s="146"/>
      <c r="H849" s="167">
        <f t="shared" si="198"/>
        <v>0</v>
      </c>
      <c r="I849" s="321">
        <f>I850</f>
        <v>0</v>
      </c>
      <c r="J849" s="321">
        <f t="shared" ref="J849:L851" si="200">J850</f>
        <v>0</v>
      </c>
      <c r="K849" s="321">
        <f t="shared" si="200"/>
        <v>0</v>
      </c>
      <c r="L849" s="321">
        <f t="shared" si="200"/>
        <v>0</v>
      </c>
    </row>
    <row r="850" spans="1:12" s="151" customFormat="1" ht="25.5" hidden="1">
      <c r="A850" s="223"/>
      <c r="B850" s="116" t="s">
        <v>538</v>
      </c>
      <c r="C850" s="244"/>
      <c r="D850" s="117" t="s">
        <v>20</v>
      </c>
      <c r="E850" s="117" t="s">
        <v>16</v>
      </c>
      <c r="F850" s="117" t="s">
        <v>565</v>
      </c>
      <c r="G850" s="146"/>
      <c r="H850" s="167">
        <f t="shared" si="198"/>
        <v>0</v>
      </c>
      <c r="I850" s="321">
        <f>I851</f>
        <v>0</v>
      </c>
      <c r="J850" s="321">
        <f t="shared" si="200"/>
        <v>0</v>
      </c>
      <c r="K850" s="321">
        <f t="shared" si="200"/>
        <v>0</v>
      </c>
      <c r="L850" s="321">
        <f t="shared" si="200"/>
        <v>0</v>
      </c>
    </row>
    <row r="851" spans="1:12" s="222" customFormat="1" ht="58.5" hidden="1" customHeight="1">
      <c r="A851" s="148"/>
      <c r="B851" s="116" t="s">
        <v>88</v>
      </c>
      <c r="C851" s="279"/>
      <c r="D851" s="117" t="s">
        <v>20</v>
      </c>
      <c r="E851" s="117" t="s">
        <v>16</v>
      </c>
      <c r="F851" s="117" t="s">
        <v>565</v>
      </c>
      <c r="G851" s="117" t="s">
        <v>49</v>
      </c>
      <c r="H851" s="167">
        <f t="shared" si="198"/>
        <v>0</v>
      </c>
      <c r="I851" s="168">
        <f>I852</f>
        <v>0</v>
      </c>
      <c r="J851" s="168">
        <f t="shared" si="200"/>
        <v>0</v>
      </c>
      <c r="K851" s="168">
        <f t="shared" si="200"/>
        <v>0</v>
      </c>
      <c r="L851" s="168">
        <f t="shared" si="200"/>
        <v>0</v>
      </c>
    </row>
    <row r="852" spans="1:12" s="222" customFormat="1" ht="38.25" hidden="1" customHeight="1">
      <c r="A852" s="148"/>
      <c r="B852" s="116" t="s">
        <v>51</v>
      </c>
      <c r="C852" s="279"/>
      <c r="D852" s="117" t="s">
        <v>20</v>
      </c>
      <c r="E852" s="117" t="s">
        <v>16</v>
      </c>
      <c r="F852" s="117" t="s">
        <v>565</v>
      </c>
      <c r="G852" s="117" t="s">
        <v>50</v>
      </c>
      <c r="H852" s="167">
        <f t="shared" si="198"/>
        <v>0</v>
      </c>
      <c r="I852" s="168">
        <f>I853</f>
        <v>0</v>
      </c>
      <c r="J852" s="168">
        <f>J853</f>
        <v>0</v>
      </c>
      <c r="K852" s="168">
        <f>K853</f>
        <v>0</v>
      </c>
      <c r="L852" s="168">
        <f>L853</f>
        <v>0</v>
      </c>
    </row>
    <row r="853" spans="1:12" s="222" customFormat="1" ht="38.25" hidden="1" customHeight="1">
      <c r="A853" s="148"/>
      <c r="B853" s="116" t="s">
        <v>54</v>
      </c>
      <c r="C853" s="279"/>
      <c r="D853" s="117" t="s">
        <v>20</v>
      </c>
      <c r="E853" s="117" t="s">
        <v>16</v>
      </c>
      <c r="F853" s="117" t="s">
        <v>565</v>
      </c>
      <c r="G853" s="117" t="s">
        <v>48</v>
      </c>
      <c r="H853" s="167">
        <f t="shared" si="198"/>
        <v>0</v>
      </c>
      <c r="I853" s="168">
        <v>0</v>
      </c>
      <c r="J853" s="323">
        <v>0</v>
      </c>
      <c r="K853" s="323">
        <v>0</v>
      </c>
      <c r="L853" s="323">
        <v>0</v>
      </c>
    </row>
    <row r="854" spans="1:12" s="222" customFormat="1" ht="51" hidden="1">
      <c r="A854" s="148"/>
      <c r="B854" s="116" t="s">
        <v>515</v>
      </c>
      <c r="C854" s="116"/>
      <c r="D854" s="117" t="s">
        <v>20</v>
      </c>
      <c r="E854" s="117" t="s">
        <v>16</v>
      </c>
      <c r="F854" s="117" t="s">
        <v>220</v>
      </c>
      <c r="G854" s="117"/>
      <c r="H854" s="167">
        <f t="shared" si="198"/>
        <v>0</v>
      </c>
      <c r="I854" s="168">
        <f>I855</f>
        <v>0</v>
      </c>
      <c r="J854" s="168">
        <f>J855</f>
        <v>0</v>
      </c>
      <c r="K854" s="168">
        <f>K855</f>
        <v>0</v>
      </c>
      <c r="L854" s="168">
        <f>L855</f>
        <v>0</v>
      </c>
    </row>
    <row r="855" spans="1:12" s="222" customFormat="1" ht="38.25" hidden="1">
      <c r="A855" s="148"/>
      <c r="B855" s="116" t="s">
        <v>240</v>
      </c>
      <c r="C855" s="116"/>
      <c r="D855" s="117" t="s">
        <v>20</v>
      </c>
      <c r="E855" s="117" t="s">
        <v>16</v>
      </c>
      <c r="F855" s="117" t="s">
        <v>222</v>
      </c>
      <c r="G855" s="117"/>
      <c r="H855" s="167">
        <f>SUM(I855:L855)</f>
        <v>0</v>
      </c>
      <c r="I855" s="168">
        <f>I856+I860+I864</f>
        <v>0</v>
      </c>
      <c r="J855" s="168">
        <f>J856+J860+J864</f>
        <v>0</v>
      </c>
      <c r="K855" s="168">
        <f>K856+K860+K864</f>
        <v>0</v>
      </c>
      <c r="L855" s="168">
        <f>L856+L860+L864</f>
        <v>0</v>
      </c>
    </row>
    <row r="856" spans="1:12" s="231" customFormat="1" ht="38.25" hidden="1">
      <c r="A856" s="199"/>
      <c r="B856" s="116" t="s">
        <v>200</v>
      </c>
      <c r="C856" s="200"/>
      <c r="D856" s="117" t="s">
        <v>20</v>
      </c>
      <c r="E856" s="117" t="s">
        <v>16</v>
      </c>
      <c r="F856" s="117" t="s">
        <v>241</v>
      </c>
      <c r="G856" s="117"/>
      <c r="H856" s="167">
        <f>I856+J856+K856+L856</f>
        <v>0</v>
      </c>
      <c r="I856" s="168">
        <f>I857</f>
        <v>0</v>
      </c>
      <c r="J856" s="168">
        <f t="shared" ref="J856:L857" si="201">J857</f>
        <v>0</v>
      </c>
      <c r="K856" s="168">
        <f t="shared" si="201"/>
        <v>0</v>
      </c>
      <c r="L856" s="168">
        <f t="shared" si="201"/>
        <v>0</v>
      </c>
    </row>
    <row r="857" spans="1:12" s="231" customFormat="1" ht="57" hidden="1" customHeight="1">
      <c r="A857" s="148"/>
      <c r="B857" s="116" t="s">
        <v>88</v>
      </c>
      <c r="C857" s="279"/>
      <c r="D857" s="117" t="s">
        <v>20</v>
      </c>
      <c r="E857" s="117" t="s">
        <v>16</v>
      </c>
      <c r="F857" s="117" t="s">
        <v>241</v>
      </c>
      <c r="G857" s="117" t="s">
        <v>49</v>
      </c>
      <c r="H857" s="167">
        <f>I857+J857+K857+L857</f>
        <v>0</v>
      </c>
      <c r="I857" s="168">
        <f>I858</f>
        <v>0</v>
      </c>
      <c r="J857" s="168">
        <f t="shared" si="201"/>
        <v>0</v>
      </c>
      <c r="K857" s="168">
        <f t="shared" si="201"/>
        <v>0</v>
      </c>
      <c r="L857" s="168">
        <f t="shared" si="201"/>
        <v>0</v>
      </c>
    </row>
    <row r="858" spans="1:12" s="151" customFormat="1" hidden="1">
      <c r="A858" s="148"/>
      <c r="B858" s="116" t="s">
        <v>51</v>
      </c>
      <c r="C858" s="279"/>
      <c r="D858" s="117" t="s">
        <v>20</v>
      </c>
      <c r="E858" s="117" t="s">
        <v>16</v>
      </c>
      <c r="F858" s="117" t="s">
        <v>241</v>
      </c>
      <c r="G858" s="117" t="s">
        <v>50</v>
      </c>
      <c r="H858" s="167">
        <f>I858+J858+K858+L858</f>
        <v>0</v>
      </c>
      <c r="I858" s="168">
        <f>I859</f>
        <v>0</v>
      </c>
      <c r="J858" s="168">
        <f>J859</f>
        <v>0</v>
      </c>
      <c r="K858" s="168">
        <f>K859</f>
        <v>0</v>
      </c>
      <c r="L858" s="168">
        <f>L859</f>
        <v>0</v>
      </c>
    </row>
    <row r="859" spans="1:12" s="151" customFormat="1" ht="76.5" hidden="1">
      <c r="A859" s="148"/>
      <c r="B859" s="116" t="s">
        <v>52</v>
      </c>
      <c r="C859" s="279"/>
      <c r="D859" s="117" t="s">
        <v>20</v>
      </c>
      <c r="E859" s="117" t="s">
        <v>16</v>
      </c>
      <c r="F859" s="117" t="s">
        <v>241</v>
      </c>
      <c r="G859" s="117" t="s">
        <v>53</v>
      </c>
      <c r="H859" s="167">
        <f>I859+J859+K859+L859</f>
        <v>0</v>
      </c>
      <c r="I859" s="168"/>
      <c r="J859" s="323">
        <v>0</v>
      </c>
      <c r="K859" s="323">
        <v>0</v>
      </c>
      <c r="L859" s="323">
        <v>0</v>
      </c>
    </row>
    <row r="860" spans="1:12" s="241" customFormat="1" ht="318.75" hidden="1">
      <c r="A860" s="148"/>
      <c r="B860" s="73" t="s">
        <v>493</v>
      </c>
      <c r="C860" s="279"/>
      <c r="D860" s="117" t="s">
        <v>239</v>
      </c>
      <c r="E860" s="117" t="s">
        <v>16</v>
      </c>
      <c r="F860" s="117" t="s">
        <v>242</v>
      </c>
      <c r="G860" s="117"/>
      <c r="H860" s="167">
        <f>SUM(I860:L860)</f>
        <v>0</v>
      </c>
      <c r="I860" s="168">
        <f>I861</f>
        <v>0</v>
      </c>
      <c r="J860" s="168">
        <f t="shared" ref="J860:L861" si="202">J861</f>
        <v>0</v>
      </c>
      <c r="K860" s="168">
        <f t="shared" si="202"/>
        <v>0</v>
      </c>
      <c r="L860" s="168">
        <f t="shared" si="202"/>
        <v>0</v>
      </c>
    </row>
    <row r="861" spans="1:12" s="241" customFormat="1" ht="55.5" hidden="1" customHeight="1">
      <c r="A861" s="148"/>
      <c r="B861" s="116" t="s">
        <v>88</v>
      </c>
      <c r="C861" s="279"/>
      <c r="D861" s="117" t="s">
        <v>20</v>
      </c>
      <c r="E861" s="117" t="s">
        <v>16</v>
      </c>
      <c r="F861" s="117" t="s">
        <v>242</v>
      </c>
      <c r="G861" s="117" t="s">
        <v>49</v>
      </c>
      <c r="H861" s="167">
        <f>I861+J861+K861+L861</f>
        <v>0</v>
      </c>
      <c r="I861" s="168">
        <f>I862</f>
        <v>0</v>
      </c>
      <c r="J861" s="168">
        <f t="shared" si="202"/>
        <v>0</v>
      </c>
      <c r="K861" s="168">
        <f t="shared" si="202"/>
        <v>0</v>
      </c>
      <c r="L861" s="168">
        <f t="shared" si="202"/>
        <v>0</v>
      </c>
    </row>
    <row r="862" spans="1:12" s="222" customFormat="1" hidden="1">
      <c r="A862" s="148"/>
      <c r="B862" s="116" t="s">
        <v>51</v>
      </c>
      <c r="C862" s="279"/>
      <c r="D862" s="117" t="s">
        <v>20</v>
      </c>
      <c r="E862" s="117" t="s">
        <v>16</v>
      </c>
      <c r="F862" s="117" t="s">
        <v>242</v>
      </c>
      <c r="G862" s="117" t="s">
        <v>50</v>
      </c>
      <c r="H862" s="167">
        <f>I862+J862+K862+L862</f>
        <v>0</v>
      </c>
      <c r="I862" s="168">
        <f>I863</f>
        <v>0</v>
      </c>
      <c r="J862" s="168">
        <f>J863</f>
        <v>0</v>
      </c>
      <c r="K862" s="168">
        <f>K863</f>
        <v>0</v>
      </c>
      <c r="L862" s="168">
        <f>L863</f>
        <v>0</v>
      </c>
    </row>
    <row r="863" spans="1:12" s="222" customFormat="1" ht="76.5" hidden="1">
      <c r="A863" s="148"/>
      <c r="B863" s="116" t="s">
        <v>52</v>
      </c>
      <c r="C863" s="279"/>
      <c r="D863" s="117" t="s">
        <v>20</v>
      </c>
      <c r="E863" s="117" t="s">
        <v>16</v>
      </c>
      <c r="F863" s="117" t="s">
        <v>242</v>
      </c>
      <c r="G863" s="117" t="s">
        <v>53</v>
      </c>
      <c r="H863" s="167">
        <f>I863+J863+K863+L863</f>
        <v>0</v>
      </c>
      <c r="I863" s="168">
        <v>0</v>
      </c>
      <c r="J863" s="323">
        <v>0</v>
      </c>
      <c r="K863" s="323"/>
      <c r="L863" s="323">
        <v>0</v>
      </c>
    </row>
    <row r="864" spans="1:12" s="231" customFormat="1" ht="63.75" hidden="1">
      <c r="A864" s="220"/>
      <c r="B864" s="217" t="s">
        <v>587</v>
      </c>
      <c r="C864" s="217"/>
      <c r="D864" s="230" t="s">
        <v>20</v>
      </c>
      <c r="E864" s="230" t="s">
        <v>16</v>
      </c>
      <c r="F864" s="230" t="s">
        <v>590</v>
      </c>
      <c r="G864" s="146"/>
      <c r="H864" s="320">
        <f>SUM(I864:L864)</f>
        <v>0</v>
      </c>
      <c r="I864" s="342">
        <f>I865</f>
        <v>0</v>
      </c>
      <c r="J864" s="342">
        <f>J865</f>
        <v>0</v>
      </c>
      <c r="K864" s="342">
        <f>K865</f>
        <v>0</v>
      </c>
      <c r="L864" s="342">
        <f>L865</f>
        <v>0</v>
      </c>
    </row>
    <row r="865" spans="1:12" s="222" customFormat="1" ht="51" hidden="1">
      <c r="A865" s="220"/>
      <c r="B865" s="217" t="s">
        <v>223</v>
      </c>
      <c r="C865" s="217"/>
      <c r="D865" s="230" t="s">
        <v>20</v>
      </c>
      <c r="E865" s="230" t="s">
        <v>16</v>
      </c>
      <c r="F865" s="230" t="s">
        <v>590</v>
      </c>
      <c r="G865" s="146" t="s">
        <v>49</v>
      </c>
      <c r="H865" s="320">
        <f>H866</f>
        <v>0</v>
      </c>
      <c r="I865" s="321">
        <f t="shared" ref="I865:L866" si="203">I866</f>
        <v>0</v>
      </c>
      <c r="J865" s="321">
        <f t="shared" si="203"/>
        <v>0</v>
      </c>
      <c r="K865" s="321">
        <f t="shared" si="203"/>
        <v>0</v>
      </c>
      <c r="L865" s="321">
        <f t="shared" si="203"/>
        <v>0</v>
      </c>
    </row>
    <row r="866" spans="1:12" s="222" customFormat="1" hidden="1">
      <c r="A866" s="220"/>
      <c r="B866" s="217" t="s">
        <v>51</v>
      </c>
      <c r="C866" s="217"/>
      <c r="D866" s="230" t="s">
        <v>20</v>
      </c>
      <c r="E866" s="230" t="s">
        <v>16</v>
      </c>
      <c r="F866" s="230" t="s">
        <v>590</v>
      </c>
      <c r="G866" s="146" t="s">
        <v>50</v>
      </c>
      <c r="H866" s="320">
        <f>I866+J866+K866+L866</f>
        <v>0</v>
      </c>
      <c r="I866" s="321">
        <f t="shared" si="203"/>
        <v>0</v>
      </c>
      <c r="J866" s="321">
        <f t="shared" si="203"/>
        <v>0</v>
      </c>
      <c r="K866" s="321">
        <f t="shared" si="203"/>
        <v>0</v>
      </c>
      <c r="L866" s="321">
        <f t="shared" si="203"/>
        <v>0</v>
      </c>
    </row>
    <row r="867" spans="1:12" s="151" customFormat="1" ht="25.5" hidden="1">
      <c r="A867" s="220"/>
      <c r="B867" s="217" t="s">
        <v>54</v>
      </c>
      <c r="C867" s="217"/>
      <c r="D867" s="230" t="s">
        <v>20</v>
      </c>
      <c r="E867" s="230" t="s">
        <v>16</v>
      </c>
      <c r="F867" s="230" t="s">
        <v>590</v>
      </c>
      <c r="G867" s="146" t="s">
        <v>48</v>
      </c>
      <c r="H867" s="320">
        <f>I867+J867+K867+L867</f>
        <v>0</v>
      </c>
      <c r="I867" s="342">
        <v>0</v>
      </c>
      <c r="J867" s="342">
        <v>0</v>
      </c>
      <c r="K867" s="342">
        <v>0</v>
      </c>
      <c r="L867" s="342"/>
    </row>
    <row r="868" spans="1:12" s="151" customFormat="1" ht="63.75" hidden="1">
      <c r="A868" s="220"/>
      <c r="B868" s="217" t="s">
        <v>157</v>
      </c>
      <c r="C868" s="217"/>
      <c r="D868" s="146" t="s">
        <v>20</v>
      </c>
      <c r="E868" s="117" t="s">
        <v>16</v>
      </c>
      <c r="F868" s="230" t="s">
        <v>224</v>
      </c>
      <c r="G868" s="146"/>
      <c r="H868" s="320">
        <f>SUM(I868:L868)</f>
        <v>0</v>
      </c>
      <c r="I868" s="342">
        <f>I869</f>
        <v>0</v>
      </c>
      <c r="J868" s="342">
        <f t="shared" ref="J868:L870" si="204">J869</f>
        <v>0</v>
      </c>
      <c r="K868" s="342">
        <f t="shared" si="204"/>
        <v>0</v>
      </c>
      <c r="L868" s="342">
        <f t="shared" si="204"/>
        <v>0</v>
      </c>
    </row>
    <row r="869" spans="1:12" s="151" customFormat="1" ht="25.5" hidden="1">
      <c r="A869" s="220"/>
      <c r="B869" s="217" t="s">
        <v>216</v>
      </c>
      <c r="C869" s="217"/>
      <c r="D869" s="146" t="s">
        <v>20</v>
      </c>
      <c r="E869" s="117" t="s">
        <v>16</v>
      </c>
      <c r="F869" s="230" t="s">
        <v>225</v>
      </c>
      <c r="G869" s="146"/>
      <c r="H869" s="320">
        <f>SUM(I869:L869)</f>
        <v>0</v>
      </c>
      <c r="I869" s="342">
        <f>I870</f>
        <v>0</v>
      </c>
      <c r="J869" s="342">
        <f t="shared" si="204"/>
        <v>0</v>
      </c>
      <c r="K869" s="342">
        <f t="shared" si="204"/>
        <v>0</v>
      </c>
      <c r="L869" s="342">
        <f t="shared" si="204"/>
        <v>0</v>
      </c>
    </row>
    <row r="870" spans="1:12" s="151" customFormat="1" ht="51" hidden="1">
      <c r="A870" s="220"/>
      <c r="B870" s="217" t="s">
        <v>223</v>
      </c>
      <c r="C870" s="217"/>
      <c r="D870" s="146" t="s">
        <v>20</v>
      </c>
      <c r="E870" s="117" t="s">
        <v>16</v>
      </c>
      <c r="F870" s="230" t="s">
        <v>225</v>
      </c>
      <c r="G870" s="146" t="s">
        <v>49</v>
      </c>
      <c r="H870" s="320">
        <f>SUM(I870:L870)</f>
        <v>0</v>
      </c>
      <c r="I870" s="321">
        <f>I871</f>
        <v>0</v>
      </c>
      <c r="J870" s="321">
        <f t="shared" si="204"/>
        <v>0</v>
      </c>
      <c r="K870" s="321">
        <f t="shared" si="204"/>
        <v>0</v>
      </c>
      <c r="L870" s="321">
        <f t="shared" si="204"/>
        <v>0</v>
      </c>
    </row>
    <row r="871" spans="1:12" s="151" customFormat="1" ht="51" hidden="1">
      <c r="A871" s="220"/>
      <c r="B871" s="217" t="s">
        <v>226</v>
      </c>
      <c r="C871" s="217"/>
      <c r="D871" s="146" t="s">
        <v>20</v>
      </c>
      <c r="E871" s="117" t="s">
        <v>16</v>
      </c>
      <c r="F871" s="230" t="s">
        <v>225</v>
      </c>
      <c r="G871" s="146" t="s">
        <v>227</v>
      </c>
      <c r="H871" s="320">
        <f>SUM(I871:L871)</f>
        <v>0</v>
      </c>
      <c r="I871" s="321">
        <v>0</v>
      </c>
      <c r="J871" s="321">
        <v>0</v>
      </c>
      <c r="K871" s="321">
        <v>0</v>
      </c>
      <c r="L871" s="321">
        <v>0</v>
      </c>
    </row>
    <row r="872" spans="1:12" s="151" customFormat="1" ht="25.5">
      <c r="A872" s="226"/>
      <c r="B872" s="269" t="s">
        <v>31</v>
      </c>
      <c r="C872" s="269"/>
      <c r="D872" s="271" t="s">
        <v>20</v>
      </c>
      <c r="E872" s="271" t="s">
        <v>20</v>
      </c>
      <c r="F872" s="271"/>
      <c r="G872" s="271"/>
      <c r="H872" s="320">
        <f>I872+J872+K872+L872</f>
        <v>395.2</v>
      </c>
      <c r="I872" s="320">
        <f>I873+I891+I901+I905</f>
        <v>395.2</v>
      </c>
      <c r="J872" s="320">
        <f>J873+J891+J901+J905</f>
        <v>0</v>
      </c>
      <c r="K872" s="320">
        <f>K873+K891+K901+K905</f>
        <v>0</v>
      </c>
      <c r="L872" s="320">
        <f>L873+L891+L901+L905</f>
        <v>0</v>
      </c>
    </row>
    <row r="873" spans="1:12" s="151" customFormat="1" ht="38.25" hidden="1">
      <c r="A873" s="199"/>
      <c r="B873" s="284" t="s">
        <v>161</v>
      </c>
      <c r="C873" s="200"/>
      <c r="D873" s="117" t="s">
        <v>20</v>
      </c>
      <c r="E873" s="117" t="s">
        <v>20</v>
      </c>
      <c r="F873" s="117" t="s">
        <v>300</v>
      </c>
      <c r="G873" s="140"/>
      <c r="H873" s="167">
        <f>I873+J873+K873+L873</f>
        <v>0</v>
      </c>
      <c r="I873" s="168">
        <f>I874</f>
        <v>0</v>
      </c>
      <c r="J873" s="168">
        <f>J874</f>
        <v>0</v>
      </c>
      <c r="K873" s="168">
        <f>K874</f>
        <v>0</v>
      </c>
      <c r="L873" s="168">
        <f>L874</f>
        <v>0</v>
      </c>
    </row>
    <row r="874" spans="1:12" s="222" customFormat="1" ht="38.25" hidden="1">
      <c r="A874" s="199"/>
      <c r="B874" s="284" t="s">
        <v>205</v>
      </c>
      <c r="C874" s="200"/>
      <c r="D874" s="117" t="s">
        <v>20</v>
      </c>
      <c r="E874" s="117" t="s">
        <v>20</v>
      </c>
      <c r="F874" s="117" t="s">
        <v>322</v>
      </c>
      <c r="G874" s="140"/>
      <c r="H874" s="167">
        <f>SUM(I874:L874)</f>
        <v>0</v>
      </c>
      <c r="I874" s="168">
        <f>I875+I7499+I884</f>
        <v>0</v>
      </c>
      <c r="J874" s="168">
        <f>J875+J7499+J884</f>
        <v>0</v>
      </c>
      <c r="K874" s="168">
        <f>K875+K7499+K884</f>
        <v>0</v>
      </c>
      <c r="L874" s="168">
        <f>L875+L7499+L884</f>
        <v>0</v>
      </c>
    </row>
    <row r="875" spans="1:12" s="222" customFormat="1" ht="114.75" hidden="1">
      <c r="A875" s="148"/>
      <c r="B875" s="76" t="s">
        <v>510</v>
      </c>
      <c r="C875" s="116"/>
      <c r="D875" s="117" t="s">
        <v>20</v>
      </c>
      <c r="E875" s="117" t="s">
        <v>20</v>
      </c>
      <c r="F875" s="117" t="s">
        <v>319</v>
      </c>
      <c r="G875" s="140"/>
      <c r="H875" s="167">
        <f>I875+J875+K875+L875</f>
        <v>0</v>
      </c>
      <c r="I875" s="168">
        <f t="shared" ref="I875:L876" si="205">I876</f>
        <v>0</v>
      </c>
      <c r="J875" s="168">
        <f t="shared" si="205"/>
        <v>0</v>
      </c>
      <c r="K875" s="168">
        <f t="shared" si="205"/>
        <v>0</v>
      </c>
      <c r="L875" s="168">
        <f t="shared" si="205"/>
        <v>0</v>
      </c>
    </row>
    <row r="876" spans="1:12" s="241" customFormat="1" ht="51" hidden="1">
      <c r="A876" s="148"/>
      <c r="B876" s="116" t="s">
        <v>88</v>
      </c>
      <c r="C876" s="116"/>
      <c r="D876" s="117" t="s">
        <v>20</v>
      </c>
      <c r="E876" s="117" t="s">
        <v>20</v>
      </c>
      <c r="F876" s="117" t="s">
        <v>319</v>
      </c>
      <c r="G876" s="117" t="s">
        <v>49</v>
      </c>
      <c r="H876" s="167">
        <f>I876+J876+K876+L876</f>
        <v>0</v>
      </c>
      <c r="I876" s="168">
        <f t="shared" si="205"/>
        <v>0</v>
      </c>
      <c r="J876" s="168">
        <f t="shared" si="205"/>
        <v>0</v>
      </c>
      <c r="K876" s="168">
        <f>K877+K880</f>
        <v>0</v>
      </c>
      <c r="L876" s="168">
        <f>L877</f>
        <v>0</v>
      </c>
    </row>
    <row r="877" spans="1:12" s="241" customFormat="1" hidden="1">
      <c r="A877" s="148"/>
      <c r="B877" s="116" t="s">
        <v>51</v>
      </c>
      <c r="C877" s="116"/>
      <c r="D877" s="117" t="s">
        <v>20</v>
      </c>
      <c r="E877" s="117" t="s">
        <v>20</v>
      </c>
      <c r="F877" s="117" t="s">
        <v>319</v>
      </c>
      <c r="G877" s="117" t="s">
        <v>50</v>
      </c>
      <c r="H877" s="167">
        <f>I877+J877+K877+L877</f>
        <v>0</v>
      </c>
      <c r="I877" s="168">
        <f>I878+I879</f>
        <v>0</v>
      </c>
      <c r="J877" s="168">
        <f>J878+J879</f>
        <v>0</v>
      </c>
      <c r="K877" s="168">
        <f>K878+K879</f>
        <v>0</v>
      </c>
      <c r="L877" s="168">
        <f>L878+L879</f>
        <v>0</v>
      </c>
    </row>
    <row r="878" spans="1:12" s="241" customFormat="1" ht="76.5" hidden="1">
      <c r="A878" s="148"/>
      <c r="B878" s="116" t="s">
        <v>52</v>
      </c>
      <c r="C878" s="116"/>
      <c r="D878" s="117" t="s">
        <v>20</v>
      </c>
      <c r="E878" s="117" t="s">
        <v>20</v>
      </c>
      <c r="F878" s="117" t="s">
        <v>319</v>
      </c>
      <c r="G878" s="117" t="s">
        <v>53</v>
      </c>
      <c r="H878" s="167">
        <f>SUM(I878:L878)</f>
        <v>0</v>
      </c>
      <c r="I878" s="168">
        <v>0</v>
      </c>
      <c r="J878" s="168">
        <v>0</v>
      </c>
      <c r="K878" s="168"/>
      <c r="L878" s="168">
        <v>0</v>
      </c>
    </row>
    <row r="879" spans="1:12" s="241" customFormat="1" ht="22.5" hidden="1" customHeight="1">
      <c r="A879" s="148"/>
      <c r="B879" s="76" t="s">
        <v>494</v>
      </c>
      <c r="C879" s="116"/>
      <c r="D879" s="117" t="s">
        <v>20</v>
      </c>
      <c r="E879" s="117" t="s">
        <v>20</v>
      </c>
      <c r="F879" s="117" t="s">
        <v>321</v>
      </c>
      <c r="G879" s="117"/>
      <c r="H879" s="167">
        <f>I879+J879+K879+L879</f>
        <v>0</v>
      </c>
      <c r="I879" s="168">
        <f t="shared" ref="I879:L880" si="206">I880</f>
        <v>0</v>
      </c>
      <c r="J879" s="168">
        <f t="shared" si="206"/>
        <v>0</v>
      </c>
      <c r="K879" s="168">
        <f t="shared" si="206"/>
        <v>0</v>
      </c>
      <c r="L879" s="168">
        <f t="shared" si="206"/>
        <v>0</v>
      </c>
    </row>
    <row r="880" spans="1:12" s="241" customFormat="1" ht="51" hidden="1">
      <c r="A880" s="148"/>
      <c r="B880" s="116" t="s">
        <v>88</v>
      </c>
      <c r="C880" s="116"/>
      <c r="D880" s="117" t="s">
        <v>20</v>
      </c>
      <c r="E880" s="117" t="s">
        <v>20</v>
      </c>
      <c r="F880" s="117" t="s">
        <v>321</v>
      </c>
      <c r="G880" s="117" t="s">
        <v>49</v>
      </c>
      <c r="H880" s="167">
        <f>I880+J880+K880+L880</f>
        <v>0</v>
      </c>
      <c r="I880" s="168">
        <f>I881</f>
        <v>0</v>
      </c>
      <c r="J880" s="168">
        <f>J881</f>
        <v>0</v>
      </c>
      <c r="K880" s="168">
        <f t="shared" si="206"/>
        <v>0</v>
      </c>
      <c r="L880" s="168">
        <f t="shared" si="206"/>
        <v>0</v>
      </c>
    </row>
    <row r="881" spans="1:14" s="241" customFormat="1" ht="28.5" hidden="1" customHeight="1">
      <c r="A881" s="148"/>
      <c r="B881" s="217" t="s">
        <v>51</v>
      </c>
      <c r="C881" s="116"/>
      <c r="D881" s="117" t="s">
        <v>20</v>
      </c>
      <c r="E881" s="117" t="s">
        <v>20</v>
      </c>
      <c r="F881" s="117" t="s">
        <v>321</v>
      </c>
      <c r="G881" s="146" t="s">
        <v>50</v>
      </c>
      <c r="H881" s="167">
        <f>I881+J881+K881+L881</f>
        <v>0</v>
      </c>
      <c r="I881" s="168">
        <f>I882+I883</f>
        <v>0</v>
      </c>
      <c r="J881" s="168">
        <f>J882+J883</f>
        <v>0</v>
      </c>
      <c r="K881" s="168">
        <f>K882+K883</f>
        <v>0</v>
      </c>
      <c r="L881" s="168">
        <f>L882+L883</f>
        <v>0</v>
      </c>
    </row>
    <row r="882" spans="1:14" s="241" customFormat="1" ht="76.5" hidden="1">
      <c r="A882" s="148"/>
      <c r="B882" s="116" t="s">
        <v>52</v>
      </c>
      <c r="C882" s="116"/>
      <c r="D882" s="117" t="s">
        <v>20</v>
      </c>
      <c r="E882" s="117" t="s">
        <v>20</v>
      </c>
      <c r="F882" s="117" t="s">
        <v>321</v>
      </c>
      <c r="G882" s="146" t="s">
        <v>53</v>
      </c>
      <c r="H882" s="167">
        <f>SUM(I882:L882)</f>
        <v>0</v>
      </c>
      <c r="I882" s="168">
        <v>0</v>
      </c>
      <c r="J882" s="168"/>
      <c r="K882" s="168">
        <v>0</v>
      </c>
      <c r="L882" s="168">
        <v>0</v>
      </c>
    </row>
    <row r="883" spans="1:14" s="241" customFormat="1" ht="25.5" hidden="1">
      <c r="A883" s="148"/>
      <c r="B883" s="217" t="s">
        <v>54</v>
      </c>
      <c r="C883" s="116"/>
      <c r="D883" s="117" t="s">
        <v>20</v>
      </c>
      <c r="E883" s="117" t="s">
        <v>20</v>
      </c>
      <c r="F883" s="117" t="s">
        <v>321</v>
      </c>
      <c r="G883" s="146" t="s">
        <v>48</v>
      </c>
      <c r="H883" s="167">
        <f>I883+J883+K883+L883</f>
        <v>0</v>
      </c>
      <c r="I883" s="168">
        <v>0</v>
      </c>
      <c r="J883" s="168"/>
      <c r="K883" s="168">
        <v>0</v>
      </c>
      <c r="L883" s="168">
        <v>0</v>
      </c>
    </row>
    <row r="884" spans="1:14" s="241" customFormat="1" ht="25.5" hidden="1">
      <c r="A884" s="148"/>
      <c r="B884" s="116" t="s">
        <v>538</v>
      </c>
      <c r="C884" s="116"/>
      <c r="D884" s="117" t="s">
        <v>20</v>
      </c>
      <c r="E884" s="117" t="s">
        <v>20</v>
      </c>
      <c r="F884" s="117" t="s">
        <v>541</v>
      </c>
      <c r="G884" s="117"/>
      <c r="H884" s="167">
        <f>SUM(I884:L884)</f>
        <v>0</v>
      </c>
      <c r="I884" s="168">
        <f>I885</f>
        <v>0</v>
      </c>
      <c r="J884" s="168">
        <f t="shared" ref="J884:L885" si="207">J885</f>
        <v>0</v>
      </c>
      <c r="K884" s="168">
        <f t="shared" si="207"/>
        <v>0</v>
      </c>
      <c r="L884" s="168">
        <f t="shared" si="207"/>
        <v>0</v>
      </c>
    </row>
    <row r="885" spans="1:14" s="241" customFormat="1" ht="54.75" hidden="1" customHeight="1">
      <c r="A885" s="148"/>
      <c r="B885" s="116" t="s">
        <v>88</v>
      </c>
      <c r="C885" s="116"/>
      <c r="D885" s="117" t="s">
        <v>20</v>
      </c>
      <c r="E885" s="117" t="s">
        <v>20</v>
      </c>
      <c r="F885" s="117" t="s">
        <v>541</v>
      </c>
      <c r="G885" s="117" t="s">
        <v>49</v>
      </c>
      <c r="H885" s="167">
        <f>I885+J885+K885+L885</f>
        <v>0</v>
      </c>
      <c r="I885" s="168">
        <f>I886+I889</f>
        <v>0</v>
      </c>
      <c r="J885" s="168">
        <f>J886</f>
        <v>0</v>
      </c>
      <c r="K885" s="168">
        <f t="shared" si="207"/>
        <v>0</v>
      </c>
      <c r="L885" s="168">
        <f t="shared" si="207"/>
        <v>0</v>
      </c>
    </row>
    <row r="886" spans="1:14" s="241" customFormat="1" ht="22.5" hidden="1" customHeight="1">
      <c r="A886" s="148"/>
      <c r="B886" s="116" t="s">
        <v>51</v>
      </c>
      <c r="C886" s="116"/>
      <c r="D886" s="117" t="s">
        <v>20</v>
      </c>
      <c r="E886" s="117" t="s">
        <v>20</v>
      </c>
      <c r="F886" s="117" t="s">
        <v>541</v>
      </c>
      <c r="G886" s="117" t="s">
        <v>50</v>
      </c>
      <c r="H886" s="167">
        <f>I886+J886+K886+L886</f>
        <v>0</v>
      </c>
      <c r="I886" s="168">
        <f>I887+I888</f>
        <v>0</v>
      </c>
      <c r="J886" s="168">
        <f>J887+J888</f>
        <v>0</v>
      </c>
      <c r="K886" s="168">
        <f>K887+K888</f>
        <v>0</v>
      </c>
      <c r="L886" s="168">
        <f>L887+L888</f>
        <v>0</v>
      </c>
    </row>
    <row r="887" spans="1:14" s="241" customFormat="1" ht="76.5" hidden="1">
      <c r="A887" s="148"/>
      <c r="B887" s="116" t="s">
        <v>52</v>
      </c>
      <c r="C887" s="116"/>
      <c r="D887" s="117" t="s">
        <v>20</v>
      </c>
      <c r="E887" s="117" t="s">
        <v>20</v>
      </c>
      <c r="F887" s="117" t="s">
        <v>541</v>
      </c>
      <c r="G887" s="117" t="s">
        <v>53</v>
      </c>
      <c r="H887" s="167">
        <f>SUM(I887:L887)</f>
        <v>0</v>
      </c>
      <c r="I887" s="168"/>
      <c r="J887" s="168">
        <v>0</v>
      </c>
      <c r="K887" s="168">
        <v>0</v>
      </c>
      <c r="L887" s="168">
        <v>0</v>
      </c>
    </row>
    <row r="888" spans="1:14" s="222" customFormat="1" ht="25.5" hidden="1">
      <c r="A888" s="148"/>
      <c r="B888" s="116" t="s">
        <v>54</v>
      </c>
      <c r="C888" s="116"/>
      <c r="D888" s="117" t="s">
        <v>20</v>
      </c>
      <c r="E888" s="117" t="s">
        <v>20</v>
      </c>
      <c r="F888" s="117" t="s">
        <v>541</v>
      </c>
      <c r="G888" s="117" t="s">
        <v>48</v>
      </c>
      <c r="H888" s="167">
        <f>I888+J888+K888+L888</f>
        <v>0</v>
      </c>
      <c r="I888" s="168">
        <v>0</v>
      </c>
      <c r="J888" s="168">
        <v>0</v>
      </c>
      <c r="K888" s="168">
        <v>0</v>
      </c>
      <c r="L888" s="168">
        <v>0</v>
      </c>
    </row>
    <row r="889" spans="1:14" s="222" customFormat="1" hidden="1">
      <c r="A889" s="148"/>
      <c r="B889" s="217" t="s">
        <v>66</v>
      </c>
      <c r="C889" s="116"/>
      <c r="D889" s="117" t="s">
        <v>20</v>
      </c>
      <c r="E889" s="117" t="s">
        <v>20</v>
      </c>
      <c r="F889" s="117" t="s">
        <v>541</v>
      </c>
      <c r="G889" s="117" t="s">
        <v>64</v>
      </c>
      <c r="H889" s="167">
        <f>I889+J889+K889+L889</f>
        <v>0</v>
      </c>
      <c r="I889" s="168">
        <f>I890</f>
        <v>0</v>
      </c>
      <c r="J889" s="168">
        <f>J890+J891</f>
        <v>0</v>
      </c>
      <c r="K889" s="168">
        <f>K890+K891</f>
        <v>0</v>
      </c>
      <c r="L889" s="168">
        <f>L890+L891</f>
        <v>0</v>
      </c>
    </row>
    <row r="890" spans="1:14" s="231" customFormat="1" ht="76.5" hidden="1">
      <c r="A890" s="148"/>
      <c r="B890" s="13" t="s">
        <v>83</v>
      </c>
      <c r="C890" s="116"/>
      <c r="D890" s="117" t="s">
        <v>20</v>
      </c>
      <c r="E890" s="117" t="s">
        <v>20</v>
      </c>
      <c r="F890" s="117" t="s">
        <v>541</v>
      </c>
      <c r="G890" s="117" t="s">
        <v>65</v>
      </c>
      <c r="H890" s="167">
        <f>SUM(I890:L890)</f>
        <v>0</v>
      </c>
      <c r="I890" s="168"/>
      <c r="J890" s="168">
        <v>0</v>
      </c>
      <c r="K890" s="168">
        <v>0</v>
      </c>
      <c r="L890" s="168">
        <v>0</v>
      </c>
      <c r="N890" s="287"/>
    </row>
    <row r="891" spans="1:14" s="222" customFormat="1" ht="51" hidden="1">
      <c r="A891" s="285"/>
      <c r="B891" s="116" t="s">
        <v>515</v>
      </c>
      <c r="C891" s="269"/>
      <c r="D891" s="230" t="s">
        <v>20</v>
      </c>
      <c r="E891" s="230" t="s">
        <v>20</v>
      </c>
      <c r="F891" s="230" t="s">
        <v>220</v>
      </c>
      <c r="G891" s="286"/>
      <c r="H891" s="320">
        <f>SUM(I891:L891)</f>
        <v>0</v>
      </c>
      <c r="I891" s="341">
        <f>I892</f>
        <v>0</v>
      </c>
      <c r="J891" s="341">
        <f t="shared" ref="J891:L893" si="208">J892</f>
        <v>0</v>
      </c>
      <c r="K891" s="341">
        <f t="shared" si="208"/>
        <v>0</v>
      </c>
      <c r="L891" s="341">
        <f t="shared" si="208"/>
        <v>0</v>
      </c>
    </row>
    <row r="892" spans="1:14" s="222" customFormat="1" ht="38.25" hidden="1">
      <c r="A892" s="285"/>
      <c r="B892" s="116" t="s">
        <v>240</v>
      </c>
      <c r="C892" s="269"/>
      <c r="D892" s="230" t="s">
        <v>20</v>
      </c>
      <c r="E892" s="230" t="s">
        <v>20</v>
      </c>
      <c r="F892" s="230" t="s">
        <v>222</v>
      </c>
      <c r="G892" s="286"/>
      <c r="H892" s="320">
        <f>SUM(I892:L892)</f>
        <v>0</v>
      </c>
      <c r="I892" s="341">
        <f>I893+I897</f>
        <v>0</v>
      </c>
      <c r="J892" s="341">
        <f>J893+J897</f>
        <v>0</v>
      </c>
      <c r="K892" s="341">
        <f>K893+K897</f>
        <v>0</v>
      </c>
      <c r="L892" s="341">
        <f>L893+L897</f>
        <v>0</v>
      </c>
    </row>
    <row r="893" spans="1:14" s="222" customFormat="1" ht="25.5" hidden="1">
      <c r="A893" s="285"/>
      <c r="B893" s="116" t="s">
        <v>538</v>
      </c>
      <c r="C893" s="269"/>
      <c r="D893" s="230" t="s">
        <v>20</v>
      </c>
      <c r="E893" s="230" t="s">
        <v>20</v>
      </c>
      <c r="F893" s="230" t="s">
        <v>548</v>
      </c>
      <c r="G893" s="286"/>
      <c r="H893" s="320">
        <f>SUM(I893:L893)</f>
        <v>0</v>
      </c>
      <c r="I893" s="341">
        <f>I894</f>
        <v>0</v>
      </c>
      <c r="J893" s="341">
        <f t="shared" si="208"/>
        <v>0</v>
      </c>
      <c r="K893" s="341">
        <f t="shared" si="208"/>
        <v>0</v>
      </c>
      <c r="L893" s="341">
        <f t="shared" si="208"/>
        <v>0</v>
      </c>
    </row>
    <row r="894" spans="1:14" s="222" customFormat="1" ht="51" hidden="1">
      <c r="A894" s="220"/>
      <c r="B894" s="217" t="s">
        <v>223</v>
      </c>
      <c r="C894" s="217"/>
      <c r="D894" s="230" t="s">
        <v>20</v>
      </c>
      <c r="E894" s="230" t="s">
        <v>20</v>
      </c>
      <c r="F894" s="230" t="s">
        <v>548</v>
      </c>
      <c r="G894" s="146" t="s">
        <v>49</v>
      </c>
      <c r="H894" s="320">
        <f>H895</f>
        <v>0</v>
      </c>
      <c r="I894" s="321">
        <f t="shared" ref="I894:L895" si="209">I895</f>
        <v>0</v>
      </c>
      <c r="J894" s="321">
        <f t="shared" si="209"/>
        <v>0</v>
      </c>
      <c r="K894" s="321">
        <f t="shared" si="209"/>
        <v>0</v>
      </c>
      <c r="L894" s="321">
        <f t="shared" si="209"/>
        <v>0</v>
      </c>
    </row>
    <row r="895" spans="1:14" s="222" customFormat="1" hidden="1">
      <c r="A895" s="220"/>
      <c r="B895" s="217" t="s">
        <v>51</v>
      </c>
      <c r="C895" s="217"/>
      <c r="D895" s="230" t="s">
        <v>20</v>
      </c>
      <c r="E895" s="230" t="s">
        <v>20</v>
      </c>
      <c r="F895" s="230" t="s">
        <v>548</v>
      </c>
      <c r="G895" s="146" t="s">
        <v>50</v>
      </c>
      <c r="H895" s="320">
        <f>I895+J895+K895+L895</f>
        <v>0</v>
      </c>
      <c r="I895" s="321">
        <f t="shared" si="209"/>
        <v>0</v>
      </c>
      <c r="J895" s="321">
        <f t="shared" si="209"/>
        <v>0</v>
      </c>
      <c r="K895" s="321">
        <f t="shared" si="209"/>
        <v>0</v>
      </c>
      <c r="L895" s="321">
        <f t="shared" si="209"/>
        <v>0</v>
      </c>
    </row>
    <row r="896" spans="1:14" s="222" customFormat="1" ht="54.75" hidden="1" customHeight="1">
      <c r="A896" s="220"/>
      <c r="B896" s="217" t="s">
        <v>54</v>
      </c>
      <c r="C896" s="217"/>
      <c r="D896" s="230" t="s">
        <v>20</v>
      </c>
      <c r="E896" s="230" t="s">
        <v>20</v>
      </c>
      <c r="F896" s="230" t="s">
        <v>548</v>
      </c>
      <c r="G896" s="146" t="s">
        <v>48</v>
      </c>
      <c r="H896" s="320">
        <f>I896+J896+K896+L896</f>
        <v>0</v>
      </c>
      <c r="I896" s="342"/>
      <c r="J896" s="342">
        <v>0</v>
      </c>
      <c r="K896" s="342">
        <v>0</v>
      </c>
      <c r="L896" s="342">
        <v>0</v>
      </c>
    </row>
    <row r="897" spans="1:12" s="222" customFormat="1" ht="63.75" hidden="1">
      <c r="A897" s="220"/>
      <c r="B897" s="217" t="s">
        <v>587</v>
      </c>
      <c r="C897" s="217"/>
      <c r="D897" s="230" t="s">
        <v>20</v>
      </c>
      <c r="E897" s="230" t="s">
        <v>20</v>
      </c>
      <c r="F897" s="230" t="s">
        <v>590</v>
      </c>
      <c r="G897" s="146"/>
      <c r="H897" s="320">
        <f>SUM(I897:L897)</f>
        <v>0</v>
      </c>
      <c r="I897" s="342">
        <f>I898</f>
        <v>0</v>
      </c>
      <c r="J897" s="342">
        <f>J898</f>
        <v>0</v>
      </c>
      <c r="K897" s="342">
        <f>K898</f>
        <v>0</v>
      </c>
      <c r="L897" s="342">
        <f>L898</f>
        <v>0</v>
      </c>
    </row>
    <row r="898" spans="1:12" s="222" customFormat="1" ht="51" hidden="1">
      <c r="A898" s="220"/>
      <c r="B898" s="217" t="s">
        <v>223</v>
      </c>
      <c r="C898" s="217"/>
      <c r="D898" s="230" t="s">
        <v>20</v>
      </c>
      <c r="E898" s="230" t="s">
        <v>20</v>
      </c>
      <c r="F898" s="230" t="s">
        <v>590</v>
      </c>
      <c r="G898" s="146" t="s">
        <v>49</v>
      </c>
      <c r="H898" s="320">
        <f>H899</f>
        <v>0</v>
      </c>
      <c r="I898" s="321">
        <f t="shared" ref="I898:L899" si="210">I899</f>
        <v>0</v>
      </c>
      <c r="J898" s="321">
        <f t="shared" si="210"/>
        <v>0</v>
      </c>
      <c r="K898" s="321">
        <f t="shared" si="210"/>
        <v>0</v>
      </c>
      <c r="L898" s="321">
        <f t="shared" si="210"/>
        <v>0</v>
      </c>
    </row>
    <row r="899" spans="1:12" s="222" customFormat="1" hidden="1">
      <c r="A899" s="220"/>
      <c r="B899" s="217" t="s">
        <v>51</v>
      </c>
      <c r="C899" s="217"/>
      <c r="D899" s="230" t="s">
        <v>20</v>
      </c>
      <c r="E899" s="230" t="s">
        <v>20</v>
      </c>
      <c r="F899" s="230" t="s">
        <v>590</v>
      </c>
      <c r="G899" s="146" t="s">
        <v>50</v>
      </c>
      <c r="H899" s="320">
        <f>I899+J899+K899+L899</f>
        <v>0</v>
      </c>
      <c r="I899" s="321">
        <f t="shared" si="210"/>
        <v>0</v>
      </c>
      <c r="J899" s="321">
        <f t="shared" si="210"/>
        <v>0</v>
      </c>
      <c r="K899" s="321">
        <f t="shared" si="210"/>
        <v>0</v>
      </c>
      <c r="L899" s="321">
        <f t="shared" si="210"/>
        <v>0</v>
      </c>
    </row>
    <row r="900" spans="1:12" s="222" customFormat="1" ht="54.75" hidden="1" customHeight="1">
      <c r="A900" s="220"/>
      <c r="B900" s="217" t="s">
        <v>54</v>
      </c>
      <c r="C900" s="217"/>
      <c r="D900" s="230" t="s">
        <v>20</v>
      </c>
      <c r="E900" s="230" t="s">
        <v>20</v>
      </c>
      <c r="F900" s="230" t="s">
        <v>590</v>
      </c>
      <c r="G900" s="146" t="s">
        <v>48</v>
      </c>
      <c r="H900" s="320">
        <f>I900+J900+K900+L900</f>
        <v>0</v>
      </c>
      <c r="I900" s="342">
        <v>0</v>
      </c>
      <c r="J900" s="342">
        <v>0</v>
      </c>
      <c r="K900" s="342">
        <v>0</v>
      </c>
      <c r="L900" s="342">
        <v>0</v>
      </c>
    </row>
    <row r="901" spans="1:12" s="222" customFormat="1" ht="63.75" hidden="1">
      <c r="A901" s="220"/>
      <c r="B901" s="217" t="s">
        <v>157</v>
      </c>
      <c r="C901" s="217"/>
      <c r="D901" s="146" t="s">
        <v>20</v>
      </c>
      <c r="E901" s="146" t="s">
        <v>20</v>
      </c>
      <c r="F901" s="230" t="s">
        <v>224</v>
      </c>
      <c r="G901" s="146"/>
      <c r="H901" s="320">
        <f>SUM(I901:L901)</f>
        <v>0</v>
      </c>
      <c r="I901" s="342">
        <f>I902</f>
        <v>0</v>
      </c>
      <c r="J901" s="342">
        <f t="shared" ref="J901:L903" si="211">J902</f>
        <v>0</v>
      </c>
      <c r="K901" s="342">
        <f t="shared" si="211"/>
        <v>0</v>
      </c>
      <c r="L901" s="342">
        <f t="shared" si="211"/>
        <v>0</v>
      </c>
    </row>
    <row r="902" spans="1:12" s="222" customFormat="1" ht="25.5" hidden="1">
      <c r="A902" s="220"/>
      <c r="B902" s="217" t="s">
        <v>216</v>
      </c>
      <c r="C902" s="217"/>
      <c r="D902" s="146" t="s">
        <v>20</v>
      </c>
      <c r="E902" s="146" t="s">
        <v>20</v>
      </c>
      <c r="F902" s="230" t="s">
        <v>225</v>
      </c>
      <c r="G902" s="146"/>
      <c r="H902" s="320">
        <f>SUM(I902:L902)</f>
        <v>0</v>
      </c>
      <c r="I902" s="342">
        <f>I903</f>
        <v>0</v>
      </c>
      <c r="J902" s="342">
        <f t="shared" si="211"/>
        <v>0</v>
      </c>
      <c r="K902" s="342">
        <f t="shared" si="211"/>
        <v>0</v>
      </c>
      <c r="L902" s="342">
        <f t="shared" si="211"/>
        <v>0</v>
      </c>
    </row>
    <row r="903" spans="1:12" s="222" customFormat="1" ht="51" hidden="1">
      <c r="A903" s="220"/>
      <c r="B903" s="217" t="s">
        <v>223</v>
      </c>
      <c r="C903" s="217"/>
      <c r="D903" s="146" t="s">
        <v>20</v>
      </c>
      <c r="E903" s="146" t="s">
        <v>20</v>
      </c>
      <c r="F903" s="230" t="s">
        <v>225</v>
      </c>
      <c r="G903" s="146" t="s">
        <v>49</v>
      </c>
      <c r="H903" s="320">
        <f>SUM(I903:L903)</f>
        <v>0</v>
      </c>
      <c r="I903" s="321">
        <f>I904</f>
        <v>0</v>
      </c>
      <c r="J903" s="321">
        <f t="shared" si="211"/>
        <v>0</v>
      </c>
      <c r="K903" s="321">
        <f t="shared" si="211"/>
        <v>0</v>
      </c>
      <c r="L903" s="321">
        <f t="shared" si="211"/>
        <v>0</v>
      </c>
    </row>
    <row r="904" spans="1:12" s="222" customFormat="1" ht="54.75" hidden="1" customHeight="1">
      <c r="A904" s="220"/>
      <c r="B904" s="217" t="s">
        <v>226</v>
      </c>
      <c r="C904" s="217"/>
      <c r="D904" s="146" t="s">
        <v>20</v>
      </c>
      <c r="E904" s="146" t="s">
        <v>20</v>
      </c>
      <c r="F904" s="230" t="s">
        <v>225</v>
      </c>
      <c r="G904" s="146" t="s">
        <v>227</v>
      </c>
      <c r="H904" s="320">
        <f>SUM(I904:L904)</f>
        <v>0</v>
      </c>
      <c r="I904" s="321">
        <v>0</v>
      </c>
      <c r="J904" s="321">
        <v>0</v>
      </c>
      <c r="K904" s="321">
        <v>0</v>
      </c>
      <c r="L904" s="321">
        <v>0</v>
      </c>
    </row>
    <row r="905" spans="1:12" s="222" customFormat="1" ht="38.25">
      <c r="A905" s="280"/>
      <c r="B905" s="217" t="s">
        <v>214</v>
      </c>
      <c r="C905" s="269"/>
      <c r="D905" s="230" t="s">
        <v>20</v>
      </c>
      <c r="E905" s="230" t="s">
        <v>20</v>
      </c>
      <c r="F905" s="230" t="s">
        <v>215</v>
      </c>
      <c r="G905" s="271"/>
      <c r="H905" s="320">
        <f t="shared" ref="H905:H914" si="212">I905+J905+K905+L905</f>
        <v>395.2</v>
      </c>
      <c r="I905" s="321">
        <f>I906+I914+I910+I923</f>
        <v>395.2</v>
      </c>
      <c r="J905" s="321">
        <f>J906+J914+J910+J923</f>
        <v>0</v>
      </c>
      <c r="K905" s="321">
        <f>K906+K914+K910+K923</f>
        <v>0</v>
      </c>
      <c r="L905" s="321">
        <f>L906+L914+L910+L923</f>
        <v>0</v>
      </c>
    </row>
    <row r="906" spans="1:12" s="222" customFormat="1" ht="38.25">
      <c r="A906" s="280"/>
      <c r="B906" s="217" t="s">
        <v>200</v>
      </c>
      <c r="C906" s="269"/>
      <c r="D906" s="146" t="s">
        <v>20</v>
      </c>
      <c r="E906" s="146" t="s">
        <v>20</v>
      </c>
      <c r="F906" s="230" t="s">
        <v>218</v>
      </c>
      <c r="G906" s="146"/>
      <c r="H906" s="320">
        <f t="shared" si="212"/>
        <v>438.8</v>
      </c>
      <c r="I906" s="321">
        <f>I907</f>
        <v>438.8</v>
      </c>
      <c r="J906" s="321">
        <f t="shared" ref="J906:L907" si="213">J907</f>
        <v>0</v>
      </c>
      <c r="K906" s="321">
        <f t="shared" si="213"/>
        <v>0</v>
      </c>
      <c r="L906" s="321">
        <f t="shared" si="213"/>
        <v>0</v>
      </c>
    </row>
    <row r="907" spans="1:12" s="222" customFormat="1" ht="51">
      <c r="A907" s="223"/>
      <c r="B907" s="217" t="s">
        <v>88</v>
      </c>
      <c r="C907" s="244"/>
      <c r="D907" s="146" t="s">
        <v>20</v>
      </c>
      <c r="E907" s="146" t="s">
        <v>20</v>
      </c>
      <c r="F907" s="230" t="s">
        <v>218</v>
      </c>
      <c r="G907" s="146" t="s">
        <v>49</v>
      </c>
      <c r="H907" s="320">
        <f t="shared" si="212"/>
        <v>438.8</v>
      </c>
      <c r="I907" s="321">
        <f>I908</f>
        <v>438.8</v>
      </c>
      <c r="J907" s="321">
        <f t="shared" si="213"/>
        <v>0</v>
      </c>
      <c r="K907" s="321">
        <f t="shared" si="213"/>
        <v>0</v>
      </c>
      <c r="L907" s="321">
        <f t="shared" si="213"/>
        <v>0</v>
      </c>
    </row>
    <row r="908" spans="1:12" s="222" customFormat="1">
      <c r="A908" s="223"/>
      <c r="B908" s="217" t="s">
        <v>51</v>
      </c>
      <c r="C908" s="244"/>
      <c r="D908" s="146" t="s">
        <v>20</v>
      </c>
      <c r="E908" s="146" t="s">
        <v>20</v>
      </c>
      <c r="F908" s="230" t="s">
        <v>218</v>
      </c>
      <c r="G908" s="146" t="s">
        <v>50</v>
      </c>
      <c r="H908" s="320">
        <f t="shared" si="212"/>
        <v>438.8</v>
      </c>
      <c r="I908" s="321">
        <f>I909</f>
        <v>438.8</v>
      </c>
      <c r="J908" s="321">
        <f>J909</f>
        <v>0</v>
      </c>
      <c r="K908" s="321">
        <f>K909</f>
        <v>0</v>
      </c>
      <c r="L908" s="321">
        <f>L909</f>
        <v>0</v>
      </c>
    </row>
    <row r="909" spans="1:12" s="222" customFormat="1" ht="76.5">
      <c r="A909" s="223"/>
      <c r="B909" s="217" t="s">
        <v>52</v>
      </c>
      <c r="C909" s="244"/>
      <c r="D909" s="146" t="s">
        <v>20</v>
      </c>
      <c r="E909" s="146" t="s">
        <v>20</v>
      </c>
      <c r="F909" s="230" t="s">
        <v>218</v>
      </c>
      <c r="G909" s="146" t="s">
        <v>53</v>
      </c>
      <c r="H909" s="320">
        <f t="shared" si="212"/>
        <v>438.8</v>
      </c>
      <c r="I909" s="321">
        <f>438.8</f>
        <v>438.8</v>
      </c>
      <c r="J909" s="341">
        <v>0</v>
      </c>
      <c r="K909" s="341">
        <v>0</v>
      </c>
      <c r="L909" s="341">
        <v>0</v>
      </c>
    </row>
    <row r="910" spans="1:12" s="68" customFormat="1" ht="38.25" hidden="1">
      <c r="A910" s="69"/>
      <c r="B910" s="13" t="s">
        <v>686</v>
      </c>
      <c r="C910" s="18"/>
      <c r="D910" s="15" t="s">
        <v>20</v>
      </c>
      <c r="E910" s="15" t="s">
        <v>20</v>
      </c>
      <c r="F910" s="22" t="s">
        <v>687</v>
      </c>
      <c r="G910" s="15"/>
      <c r="H910" s="320">
        <f t="shared" si="212"/>
        <v>0</v>
      </c>
      <c r="I910" s="159">
        <f t="shared" ref="I910:L912" si="214">I911</f>
        <v>0</v>
      </c>
      <c r="J910" s="159">
        <f t="shared" si="214"/>
        <v>0</v>
      </c>
      <c r="K910" s="159">
        <f t="shared" si="214"/>
        <v>0</v>
      </c>
      <c r="L910" s="159">
        <f t="shared" si="214"/>
        <v>0</v>
      </c>
    </row>
    <row r="911" spans="1:12" s="68" customFormat="1" ht="51" hidden="1">
      <c r="A911" s="69"/>
      <c r="B911" s="13" t="s">
        <v>88</v>
      </c>
      <c r="C911" s="14"/>
      <c r="D911" s="15" t="s">
        <v>20</v>
      </c>
      <c r="E911" s="15" t="s">
        <v>20</v>
      </c>
      <c r="F911" s="22" t="s">
        <v>687</v>
      </c>
      <c r="G911" s="15" t="s">
        <v>49</v>
      </c>
      <c r="H911" s="320">
        <f t="shared" si="212"/>
        <v>0</v>
      </c>
      <c r="I911" s="159">
        <f t="shared" si="214"/>
        <v>0</v>
      </c>
      <c r="J911" s="159">
        <f t="shared" si="214"/>
        <v>0</v>
      </c>
      <c r="K911" s="159">
        <f t="shared" si="214"/>
        <v>0</v>
      </c>
      <c r="L911" s="159">
        <f t="shared" si="214"/>
        <v>0</v>
      </c>
    </row>
    <row r="912" spans="1:12" s="68" customFormat="1" hidden="1">
      <c r="A912" s="69"/>
      <c r="B912" s="13" t="s">
        <v>51</v>
      </c>
      <c r="C912" s="14"/>
      <c r="D912" s="15" t="s">
        <v>20</v>
      </c>
      <c r="E912" s="15" t="s">
        <v>20</v>
      </c>
      <c r="F912" s="22" t="s">
        <v>687</v>
      </c>
      <c r="G912" s="15" t="s">
        <v>50</v>
      </c>
      <c r="H912" s="320">
        <f t="shared" si="212"/>
        <v>0</v>
      </c>
      <c r="I912" s="159">
        <f t="shared" si="214"/>
        <v>0</v>
      </c>
      <c r="J912" s="159">
        <f t="shared" si="214"/>
        <v>0</v>
      </c>
      <c r="K912" s="159">
        <f t="shared" si="214"/>
        <v>0</v>
      </c>
      <c r="L912" s="159">
        <f t="shared" si="214"/>
        <v>0</v>
      </c>
    </row>
    <row r="913" spans="1:12" s="68" customFormat="1" ht="76.5" hidden="1">
      <c r="A913" s="69"/>
      <c r="B913" s="13" t="s">
        <v>52</v>
      </c>
      <c r="C913" s="14"/>
      <c r="D913" s="15" t="s">
        <v>20</v>
      </c>
      <c r="E913" s="15" t="s">
        <v>20</v>
      </c>
      <c r="F913" s="22" t="s">
        <v>687</v>
      </c>
      <c r="G913" s="15" t="s">
        <v>53</v>
      </c>
      <c r="H913" s="320">
        <f t="shared" si="212"/>
        <v>0</v>
      </c>
      <c r="I913" s="159">
        <v>0</v>
      </c>
      <c r="J913" s="159">
        <v>0</v>
      </c>
      <c r="K913" s="159">
        <v>0</v>
      </c>
      <c r="L913" s="159"/>
    </row>
    <row r="914" spans="1:12" s="222" customFormat="1" ht="25.5">
      <c r="A914" s="223"/>
      <c r="B914" s="116" t="s">
        <v>538</v>
      </c>
      <c r="C914" s="244"/>
      <c r="D914" s="146" t="s">
        <v>20</v>
      </c>
      <c r="E914" s="146" t="s">
        <v>20</v>
      </c>
      <c r="F914" s="230" t="s">
        <v>217</v>
      </c>
      <c r="G914" s="146"/>
      <c r="H914" s="320">
        <f t="shared" si="212"/>
        <v>-43.6</v>
      </c>
      <c r="I914" s="321">
        <f>I917+I918</f>
        <v>-43.6</v>
      </c>
      <c r="J914" s="321">
        <f>J907</f>
        <v>0</v>
      </c>
      <c r="K914" s="321">
        <f>K907</f>
        <v>0</v>
      </c>
      <c r="L914" s="321">
        <f>L907</f>
        <v>0</v>
      </c>
    </row>
    <row r="915" spans="1:12" s="222" customFormat="1" ht="38.25">
      <c r="A915" s="223"/>
      <c r="B915" s="116" t="s">
        <v>86</v>
      </c>
      <c r="C915" s="138"/>
      <c r="D915" s="146" t="s">
        <v>20</v>
      </c>
      <c r="E915" s="146" t="s">
        <v>20</v>
      </c>
      <c r="F915" s="230" t="s">
        <v>217</v>
      </c>
      <c r="G915" s="146" t="s">
        <v>57</v>
      </c>
      <c r="H915" s="320">
        <f>SUM(I915:L915)</f>
        <v>-43.6</v>
      </c>
      <c r="I915" s="321">
        <f t="shared" ref="I915:L916" si="215">I916</f>
        <v>-43.6</v>
      </c>
      <c r="J915" s="321">
        <f t="shared" si="215"/>
        <v>0</v>
      </c>
      <c r="K915" s="321">
        <f t="shared" si="215"/>
        <v>0</v>
      </c>
      <c r="L915" s="321">
        <f t="shared" si="215"/>
        <v>0</v>
      </c>
    </row>
    <row r="916" spans="1:12" s="222" customFormat="1" ht="38.25">
      <c r="A916" s="223"/>
      <c r="B916" s="116" t="s">
        <v>111</v>
      </c>
      <c r="C916" s="138"/>
      <c r="D916" s="146" t="s">
        <v>20</v>
      </c>
      <c r="E916" s="146" t="s">
        <v>20</v>
      </c>
      <c r="F916" s="230" t="s">
        <v>217</v>
      </c>
      <c r="G916" s="146" t="s">
        <v>59</v>
      </c>
      <c r="H916" s="320">
        <f>SUM(I916:L916)</f>
        <v>-43.6</v>
      </c>
      <c r="I916" s="321">
        <f t="shared" si="215"/>
        <v>-43.6</v>
      </c>
      <c r="J916" s="321">
        <f t="shared" si="215"/>
        <v>0</v>
      </c>
      <c r="K916" s="321">
        <f t="shared" si="215"/>
        <v>0</v>
      </c>
      <c r="L916" s="321">
        <f t="shared" si="215"/>
        <v>0</v>
      </c>
    </row>
    <row r="917" spans="1:12" s="222" customFormat="1" ht="51">
      <c r="A917" s="223"/>
      <c r="B917" s="116" t="s">
        <v>259</v>
      </c>
      <c r="C917" s="138"/>
      <c r="D917" s="146" t="s">
        <v>20</v>
      </c>
      <c r="E917" s="146" t="s">
        <v>20</v>
      </c>
      <c r="F917" s="230" t="s">
        <v>217</v>
      </c>
      <c r="G917" s="146" t="s">
        <v>61</v>
      </c>
      <c r="H917" s="320">
        <f>SUM(I917:L917)</f>
        <v>-43.6</v>
      </c>
      <c r="I917" s="321">
        <f>-43.6</f>
        <v>-43.6</v>
      </c>
      <c r="J917" s="341">
        <v>0</v>
      </c>
      <c r="K917" s="341">
        <v>0</v>
      </c>
      <c r="L917" s="341">
        <v>0</v>
      </c>
    </row>
    <row r="918" spans="1:12" s="222" customFormat="1" ht="54.75" hidden="1" customHeight="1">
      <c r="A918" s="223"/>
      <c r="B918" s="217" t="s">
        <v>246</v>
      </c>
      <c r="C918" s="244"/>
      <c r="D918" s="146" t="s">
        <v>20</v>
      </c>
      <c r="E918" s="146" t="s">
        <v>20</v>
      </c>
      <c r="F918" s="230" t="s">
        <v>217</v>
      </c>
      <c r="G918" s="146" t="s">
        <v>49</v>
      </c>
      <c r="H918" s="320">
        <f>I918+J918+K918+L918</f>
        <v>0</v>
      </c>
      <c r="I918" s="321">
        <f>I919+I921</f>
        <v>0</v>
      </c>
      <c r="J918" s="321">
        <f>J919+J921</f>
        <v>0</v>
      </c>
      <c r="K918" s="321">
        <f>K919+K921</f>
        <v>0</v>
      </c>
      <c r="L918" s="321">
        <f>L919+L921</f>
        <v>0</v>
      </c>
    </row>
    <row r="919" spans="1:12" s="222" customFormat="1" hidden="1">
      <c r="A919" s="223"/>
      <c r="B919" s="217" t="s">
        <v>51</v>
      </c>
      <c r="C919" s="244"/>
      <c r="D919" s="146" t="s">
        <v>20</v>
      </c>
      <c r="E919" s="146" t="s">
        <v>20</v>
      </c>
      <c r="F919" s="230" t="s">
        <v>217</v>
      </c>
      <c r="G919" s="146" t="s">
        <v>50</v>
      </c>
      <c r="H919" s="320">
        <f>I919+J919+K919+L919</f>
        <v>0</v>
      </c>
      <c r="I919" s="321">
        <f>I920</f>
        <v>0</v>
      </c>
      <c r="J919" s="321">
        <f>J920</f>
        <v>0</v>
      </c>
      <c r="K919" s="321">
        <f>K920</f>
        <v>0</v>
      </c>
      <c r="L919" s="321">
        <f>L920</f>
        <v>0</v>
      </c>
    </row>
    <row r="920" spans="1:12" s="222" customFormat="1" ht="25.5" hidden="1">
      <c r="A920" s="223"/>
      <c r="B920" s="217" t="s">
        <v>54</v>
      </c>
      <c r="C920" s="244"/>
      <c r="D920" s="146" t="s">
        <v>20</v>
      </c>
      <c r="E920" s="146" t="s">
        <v>20</v>
      </c>
      <c r="F920" s="230" t="s">
        <v>217</v>
      </c>
      <c r="G920" s="146" t="s">
        <v>48</v>
      </c>
      <c r="H920" s="320">
        <f>I920+J920+K920+L920</f>
        <v>0</v>
      </c>
      <c r="I920" s="321">
        <v>0</v>
      </c>
      <c r="J920" s="341">
        <v>0</v>
      </c>
      <c r="K920" s="341">
        <v>0</v>
      </c>
      <c r="L920" s="341">
        <v>0</v>
      </c>
    </row>
    <row r="921" spans="1:12" s="222" customFormat="1" hidden="1">
      <c r="A921" s="220"/>
      <c r="B921" s="217" t="s">
        <v>66</v>
      </c>
      <c r="C921" s="244"/>
      <c r="D921" s="146" t="s">
        <v>20</v>
      </c>
      <c r="E921" s="146" t="s">
        <v>20</v>
      </c>
      <c r="F921" s="230" t="s">
        <v>217</v>
      </c>
      <c r="G921" s="146" t="s">
        <v>64</v>
      </c>
      <c r="H921" s="320">
        <f>SUM(I921:L921)</f>
        <v>0</v>
      </c>
      <c r="I921" s="321">
        <f>I922</f>
        <v>0</v>
      </c>
      <c r="J921" s="321">
        <f>J922</f>
        <v>0</v>
      </c>
      <c r="K921" s="321">
        <f>K922</f>
        <v>0</v>
      </c>
      <c r="L921" s="321">
        <f>L922</f>
        <v>0</v>
      </c>
    </row>
    <row r="922" spans="1:12" s="222" customFormat="1" ht="25.5" hidden="1">
      <c r="A922" s="220"/>
      <c r="B922" s="217" t="s">
        <v>84</v>
      </c>
      <c r="C922" s="244"/>
      <c r="D922" s="146" t="s">
        <v>20</v>
      </c>
      <c r="E922" s="146" t="s">
        <v>20</v>
      </c>
      <c r="F922" s="230" t="s">
        <v>217</v>
      </c>
      <c r="G922" s="146" t="s">
        <v>82</v>
      </c>
      <c r="H922" s="320">
        <f>SUM(I922:L922)</f>
        <v>0</v>
      </c>
      <c r="I922" s="321">
        <v>0</v>
      </c>
      <c r="J922" s="321">
        <v>0</v>
      </c>
      <c r="K922" s="321">
        <v>0</v>
      </c>
      <c r="L922" s="321">
        <v>0</v>
      </c>
    </row>
    <row r="923" spans="1:12" s="222" customFormat="1" ht="63.75" hidden="1">
      <c r="A923" s="226"/>
      <c r="B923" s="13" t="s">
        <v>703</v>
      </c>
      <c r="C923" s="138"/>
      <c r="D923" s="15" t="s">
        <v>20</v>
      </c>
      <c r="E923" s="15" t="s">
        <v>20</v>
      </c>
      <c r="F923" s="117" t="s">
        <v>704</v>
      </c>
      <c r="G923" s="146"/>
      <c r="H923" s="320">
        <f>I923+J923+K923+L923</f>
        <v>0</v>
      </c>
      <c r="I923" s="321">
        <f t="shared" ref="I923:L925" si="216">I924</f>
        <v>0</v>
      </c>
      <c r="J923" s="321">
        <f t="shared" si="216"/>
        <v>0</v>
      </c>
      <c r="K923" s="321">
        <f t="shared" si="216"/>
        <v>0</v>
      </c>
      <c r="L923" s="321">
        <f t="shared" si="216"/>
        <v>0</v>
      </c>
    </row>
    <row r="924" spans="1:12" s="222" customFormat="1" ht="51" hidden="1">
      <c r="A924" s="226"/>
      <c r="B924" s="116" t="s">
        <v>88</v>
      </c>
      <c r="C924" s="116"/>
      <c r="D924" s="117" t="s">
        <v>20</v>
      </c>
      <c r="E924" s="117" t="s">
        <v>20</v>
      </c>
      <c r="F924" s="117" t="s">
        <v>704</v>
      </c>
      <c r="G924" s="117" t="s">
        <v>49</v>
      </c>
      <c r="H924" s="320">
        <f>I924+J924+K924+L924</f>
        <v>0</v>
      </c>
      <c r="I924" s="321">
        <f t="shared" si="216"/>
        <v>0</v>
      </c>
      <c r="J924" s="321">
        <f t="shared" si="216"/>
        <v>0</v>
      </c>
      <c r="K924" s="321">
        <f t="shared" si="216"/>
        <v>0</v>
      </c>
      <c r="L924" s="321">
        <f t="shared" si="216"/>
        <v>0</v>
      </c>
    </row>
    <row r="925" spans="1:12" s="222" customFormat="1" hidden="1">
      <c r="A925" s="226"/>
      <c r="B925" s="116" t="s">
        <v>51</v>
      </c>
      <c r="C925" s="116"/>
      <c r="D925" s="117" t="s">
        <v>20</v>
      </c>
      <c r="E925" s="117" t="s">
        <v>20</v>
      </c>
      <c r="F925" s="117" t="s">
        <v>704</v>
      </c>
      <c r="G925" s="117" t="s">
        <v>50</v>
      </c>
      <c r="H925" s="320">
        <f>I925+J925+K925+L925</f>
        <v>0</v>
      </c>
      <c r="I925" s="321">
        <f t="shared" si="216"/>
        <v>0</v>
      </c>
      <c r="J925" s="321">
        <f t="shared" si="216"/>
        <v>0</v>
      </c>
      <c r="K925" s="321">
        <f t="shared" si="216"/>
        <v>0</v>
      </c>
      <c r="L925" s="321">
        <f t="shared" si="216"/>
        <v>0</v>
      </c>
    </row>
    <row r="926" spans="1:12" s="222" customFormat="1" ht="25.5" hidden="1">
      <c r="A926" s="226"/>
      <c r="B926" s="116" t="s">
        <v>54</v>
      </c>
      <c r="C926" s="116"/>
      <c r="D926" s="117" t="s">
        <v>20</v>
      </c>
      <c r="E926" s="117" t="s">
        <v>20</v>
      </c>
      <c r="F926" s="117" t="s">
        <v>704</v>
      </c>
      <c r="G926" s="117" t="s">
        <v>48</v>
      </c>
      <c r="H926" s="320">
        <f>I926+J926+K926+L926</f>
        <v>0</v>
      </c>
      <c r="I926" s="321">
        <v>0</v>
      </c>
      <c r="J926" s="321">
        <v>0</v>
      </c>
      <c r="K926" s="321">
        <v>0</v>
      </c>
      <c r="L926" s="321"/>
    </row>
    <row r="927" spans="1:12" s="26" customFormat="1" ht="25.5">
      <c r="A927" s="72"/>
      <c r="B927" s="5" t="s">
        <v>162</v>
      </c>
      <c r="C927" s="5"/>
      <c r="D927" s="4" t="s">
        <v>20</v>
      </c>
      <c r="E927" s="4" t="s">
        <v>21</v>
      </c>
      <c r="F927" s="4"/>
      <c r="G927" s="4"/>
      <c r="H927" s="166">
        <f t="shared" ref="H927:H941" si="217">SUBTOTAL(9,I927:L927)</f>
        <v>431230.4</v>
      </c>
      <c r="I927" s="166">
        <f>I928</f>
        <v>21599.5</v>
      </c>
      <c r="J927" s="166">
        <f t="shared" ref="J927:L927" si="218">J928</f>
        <v>0</v>
      </c>
      <c r="K927" s="166">
        <f t="shared" si="218"/>
        <v>409630.9</v>
      </c>
      <c r="L927" s="166">
        <f t="shared" si="218"/>
        <v>0</v>
      </c>
    </row>
    <row r="928" spans="1:12" s="26" customFormat="1" ht="38.25">
      <c r="A928" s="9"/>
      <c r="B928" s="1" t="s">
        <v>161</v>
      </c>
      <c r="C928" s="1"/>
      <c r="D928" s="3" t="s">
        <v>20</v>
      </c>
      <c r="E928" s="3" t="s">
        <v>21</v>
      </c>
      <c r="F928" s="3" t="s">
        <v>300</v>
      </c>
      <c r="G928" s="4"/>
      <c r="H928" s="166">
        <f t="shared" si="217"/>
        <v>431230.4</v>
      </c>
      <c r="I928" s="308">
        <f>I929</f>
        <v>21599.5</v>
      </c>
      <c r="J928" s="308">
        <f t="shared" ref="J928:L928" si="219">J929</f>
        <v>0</v>
      </c>
      <c r="K928" s="308">
        <f t="shared" si="219"/>
        <v>409630.9</v>
      </c>
      <c r="L928" s="308">
        <f t="shared" si="219"/>
        <v>0</v>
      </c>
    </row>
    <row r="929" spans="1:12" s="26" customFormat="1" ht="38.25">
      <c r="A929" s="9"/>
      <c r="B929" s="1" t="s">
        <v>315</v>
      </c>
      <c r="C929" s="1"/>
      <c r="D929" s="3" t="s">
        <v>20</v>
      </c>
      <c r="E929" s="3" t="s">
        <v>21</v>
      </c>
      <c r="F929" s="3" t="s">
        <v>316</v>
      </c>
      <c r="G929" s="3"/>
      <c r="H929" s="166">
        <f t="shared" si="217"/>
        <v>431230.4</v>
      </c>
      <c r="I929" s="308">
        <f>I930+I934+I938</f>
        <v>21599.5</v>
      </c>
      <c r="J929" s="308">
        <f t="shared" ref="J929:L929" si="220">J930+J934+J938</f>
        <v>0</v>
      </c>
      <c r="K929" s="308">
        <f t="shared" si="220"/>
        <v>409630.9</v>
      </c>
      <c r="L929" s="308">
        <f t="shared" si="220"/>
        <v>0</v>
      </c>
    </row>
    <row r="930" spans="1:12" s="26" customFormat="1" ht="25.5">
      <c r="A930" s="9"/>
      <c r="B930" s="1" t="s">
        <v>216</v>
      </c>
      <c r="C930" s="1"/>
      <c r="D930" s="3" t="s">
        <v>20</v>
      </c>
      <c r="E930" s="3" t="s">
        <v>21</v>
      </c>
      <c r="F930" s="3" t="s">
        <v>543</v>
      </c>
      <c r="G930" s="3"/>
      <c r="H930" s="166">
        <f>SUBTOTAL(9,I930:L930)</f>
        <v>40</v>
      </c>
      <c r="I930" s="308">
        <f>I931</f>
        <v>40</v>
      </c>
      <c r="J930" s="308">
        <f t="shared" ref="J930:L930" si="221">J931</f>
        <v>0</v>
      </c>
      <c r="K930" s="308">
        <f t="shared" si="221"/>
        <v>0</v>
      </c>
      <c r="L930" s="308">
        <f t="shared" si="221"/>
        <v>0</v>
      </c>
    </row>
    <row r="931" spans="1:12" s="222" customFormat="1" ht="38.25">
      <c r="A931" s="223"/>
      <c r="B931" s="116" t="s">
        <v>86</v>
      </c>
      <c r="C931" s="138"/>
      <c r="D931" s="3" t="s">
        <v>20</v>
      </c>
      <c r="E931" s="3" t="s">
        <v>21</v>
      </c>
      <c r="F931" s="3" t="s">
        <v>543</v>
      </c>
      <c r="G931" s="146" t="s">
        <v>57</v>
      </c>
      <c r="H931" s="320">
        <f>SUM(I931:L931)</f>
        <v>40</v>
      </c>
      <c r="I931" s="321">
        <f t="shared" ref="I931:L932" si="222">I932</f>
        <v>40</v>
      </c>
      <c r="J931" s="321">
        <f t="shared" si="222"/>
        <v>0</v>
      </c>
      <c r="K931" s="321">
        <f t="shared" si="222"/>
        <v>0</v>
      </c>
      <c r="L931" s="321">
        <f t="shared" si="222"/>
        <v>0</v>
      </c>
    </row>
    <row r="932" spans="1:12" s="222" customFormat="1" ht="38.25">
      <c r="A932" s="223"/>
      <c r="B932" s="116" t="s">
        <v>111</v>
      </c>
      <c r="C932" s="138"/>
      <c r="D932" s="3" t="s">
        <v>20</v>
      </c>
      <c r="E932" s="3" t="s">
        <v>21</v>
      </c>
      <c r="F932" s="3" t="s">
        <v>543</v>
      </c>
      <c r="G932" s="146" t="s">
        <v>59</v>
      </c>
      <c r="H932" s="320">
        <f>SUM(I932:L932)</f>
        <v>40</v>
      </c>
      <c r="I932" s="321">
        <f t="shared" si="222"/>
        <v>40</v>
      </c>
      <c r="J932" s="321">
        <f t="shared" si="222"/>
        <v>0</v>
      </c>
      <c r="K932" s="321">
        <f t="shared" si="222"/>
        <v>0</v>
      </c>
      <c r="L932" s="321">
        <f t="shared" si="222"/>
        <v>0</v>
      </c>
    </row>
    <row r="933" spans="1:12" s="222" customFormat="1" ht="51">
      <c r="A933" s="223"/>
      <c r="B933" s="116" t="s">
        <v>259</v>
      </c>
      <c r="C933" s="138"/>
      <c r="D933" s="3" t="s">
        <v>20</v>
      </c>
      <c r="E933" s="3" t="s">
        <v>21</v>
      </c>
      <c r="F933" s="3" t="s">
        <v>543</v>
      </c>
      <c r="G933" s="146" t="s">
        <v>61</v>
      </c>
      <c r="H933" s="320">
        <f>SUM(I933:L933)</f>
        <v>40</v>
      </c>
      <c r="I933" s="321">
        <f>40</f>
        <v>40</v>
      </c>
      <c r="J933" s="341">
        <v>0</v>
      </c>
      <c r="K933" s="341">
        <v>0</v>
      </c>
      <c r="L933" s="341">
        <v>0</v>
      </c>
    </row>
    <row r="934" spans="1:12" s="26" customFormat="1" ht="25.5">
      <c r="A934" s="9"/>
      <c r="B934" s="1" t="s">
        <v>726</v>
      </c>
      <c r="C934" s="1"/>
      <c r="D934" s="3" t="s">
        <v>20</v>
      </c>
      <c r="E934" s="3" t="s">
        <v>21</v>
      </c>
      <c r="F934" s="3" t="s">
        <v>724</v>
      </c>
      <c r="G934" s="3"/>
      <c r="H934" s="166">
        <f t="shared" si="217"/>
        <v>409630.9</v>
      </c>
      <c r="I934" s="308">
        <f>I935</f>
        <v>0</v>
      </c>
      <c r="J934" s="308">
        <f t="shared" ref="J934:L934" si="223">J935</f>
        <v>0</v>
      </c>
      <c r="K934" s="308">
        <f t="shared" si="223"/>
        <v>409630.9</v>
      </c>
      <c r="L934" s="308">
        <f t="shared" si="223"/>
        <v>0</v>
      </c>
    </row>
    <row r="935" spans="1:12" s="29" customFormat="1" ht="24.75" customHeight="1">
      <c r="A935" s="67"/>
      <c r="B935" s="13" t="s">
        <v>343</v>
      </c>
      <c r="C935" s="14"/>
      <c r="D935" s="3" t="s">
        <v>20</v>
      </c>
      <c r="E935" s="3" t="s">
        <v>21</v>
      </c>
      <c r="F935" s="3" t="s">
        <v>724</v>
      </c>
      <c r="G935" s="158">
        <v>400</v>
      </c>
      <c r="H935" s="159">
        <f t="shared" si="217"/>
        <v>409630.9</v>
      </c>
      <c r="I935" s="160">
        <f>I936</f>
        <v>0</v>
      </c>
      <c r="J935" s="160">
        <f t="shared" ref="J935:L935" si="224">J936</f>
        <v>0</v>
      </c>
      <c r="K935" s="160">
        <f t="shared" si="224"/>
        <v>409630.9</v>
      </c>
      <c r="L935" s="160">
        <f t="shared" si="224"/>
        <v>0</v>
      </c>
    </row>
    <row r="936" spans="1:12" s="29" customFormat="1" ht="20.25" customHeight="1">
      <c r="A936" s="69"/>
      <c r="B936" s="13" t="s">
        <v>35</v>
      </c>
      <c r="C936" s="20"/>
      <c r="D936" s="3" t="s">
        <v>20</v>
      </c>
      <c r="E936" s="3" t="s">
        <v>21</v>
      </c>
      <c r="F936" s="3" t="s">
        <v>724</v>
      </c>
      <c r="G936" s="15" t="s">
        <v>78</v>
      </c>
      <c r="H936" s="159">
        <f t="shared" si="217"/>
        <v>409630.9</v>
      </c>
      <c r="I936" s="160">
        <f>I937</f>
        <v>0</v>
      </c>
      <c r="J936" s="160">
        <f t="shared" ref="J936:L936" si="225">J937</f>
        <v>0</v>
      </c>
      <c r="K936" s="160">
        <f t="shared" si="225"/>
        <v>409630.9</v>
      </c>
      <c r="L936" s="160">
        <f t="shared" si="225"/>
        <v>0</v>
      </c>
    </row>
    <row r="937" spans="1:12" s="26" customFormat="1" ht="63.75" hidden="1">
      <c r="A937" s="9"/>
      <c r="B937" s="1" t="s">
        <v>142</v>
      </c>
      <c r="C937" s="1"/>
      <c r="D937" s="3" t="s">
        <v>20</v>
      </c>
      <c r="E937" s="3" t="s">
        <v>21</v>
      </c>
      <c r="F937" s="3" t="s">
        <v>724</v>
      </c>
      <c r="G937" s="3" t="s">
        <v>143</v>
      </c>
      <c r="H937" s="166">
        <f t="shared" si="217"/>
        <v>0</v>
      </c>
      <c r="I937" s="308"/>
      <c r="J937" s="308"/>
      <c r="K937" s="308">
        <v>409630.9</v>
      </c>
      <c r="L937" s="308"/>
    </row>
    <row r="938" spans="1:12" s="26" customFormat="1" ht="51">
      <c r="A938" s="9"/>
      <c r="B938" s="1" t="s">
        <v>727</v>
      </c>
      <c r="C938" s="1"/>
      <c r="D938" s="3" t="s">
        <v>20</v>
      </c>
      <c r="E938" s="3" t="s">
        <v>21</v>
      </c>
      <c r="F938" s="3" t="s">
        <v>725</v>
      </c>
      <c r="G938" s="3"/>
      <c r="H938" s="166">
        <f t="shared" si="217"/>
        <v>21559.5</v>
      </c>
      <c r="I938" s="308">
        <f>I939</f>
        <v>21559.5</v>
      </c>
      <c r="J938" s="308">
        <f t="shared" ref="J938:J940" si="226">J939</f>
        <v>0</v>
      </c>
      <c r="K938" s="308">
        <f t="shared" ref="K938:K940" si="227">K939</f>
        <v>0</v>
      </c>
      <c r="L938" s="308">
        <f t="shared" ref="L938:L940" si="228">L939</f>
        <v>0</v>
      </c>
    </row>
    <row r="939" spans="1:12" s="29" customFormat="1" ht="24.75" customHeight="1">
      <c r="A939" s="67"/>
      <c r="B939" s="13" t="s">
        <v>343</v>
      </c>
      <c r="C939" s="14"/>
      <c r="D939" s="3" t="s">
        <v>20</v>
      </c>
      <c r="E939" s="3" t="s">
        <v>21</v>
      </c>
      <c r="F939" s="3" t="s">
        <v>725</v>
      </c>
      <c r="G939" s="158">
        <v>400</v>
      </c>
      <c r="H939" s="159">
        <f t="shared" si="217"/>
        <v>21559.5</v>
      </c>
      <c r="I939" s="160">
        <f>I940</f>
        <v>21559.5</v>
      </c>
      <c r="J939" s="160">
        <f t="shared" si="226"/>
        <v>0</v>
      </c>
      <c r="K939" s="160">
        <f t="shared" si="227"/>
        <v>0</v>
      </c>
      <c r="L939" s="160">
        <f t="shared" si="228"/>
        <v>0</v>
      </c>
    </row>
    <row r="940" spans="1:12" s="29" customFormat="1">
      <c r="A940" s="69"/>
      <c r="B940" s="13" t="s">
        <v>35</v>
      </c>
      <c r="C940" s="20"/>
      <c r="D940" s="3" t="s">
        <v>20</v>
      </c>
      <c r="E940" s="3" t="s">
        <v>21</v>
      </c>
      <c r="F940" s="3" t="s">
        <v>725</v>
      </c>
      <c r="G940" s="15" t="s">
        <v>78</v>
      </c>
      <c r="H940" s="159">
        <f t="shared" si="217"/>
        <v>21559.5</v>
      </c>
      <c r="I940" s="160">
        <f>I941</f>
        <v>21559.5</v>
      </c>
      <c r="J940" s="160">
        <f t="shared" si="226"/>
        <v>0</v>
      </c>
      <c r="K940" s="160">
        <f t="shared" si="227"/>
        <v>0</v>
      </c>
      <c r="L940" s="160">
        <f t="shared" si="228"/>
        <v>0</v>
      </c>
    </row>
    <row r="941" spans="1:12" s="26" customFormat="1" ht="49.5" customHeight="1">
      <c r="A941" s="9"/>
      <c r="B941" s="1" t="s">
        <v>142</v>
      </c>
      <c r="C941" s="1"/>
      <c r="D941" s="3" t="s">
        <v>20</v>
      </c>
      <c r="E941" s="3" t="s">
        <v>21</v>
      </c>
      <c r="F941" s="3" t="s">
        <v>725</v>
      </c>
      <c r="G941" s="3" t="s">
        <v>143</v>
      </c>
      <c r="H941" s="166">
        <f t="shared" si="217"/>
        <v>21559.5</v>
      </c>
      <c r="I941" s="308">
        <v>21559.5</v>
      </c>
      <c r="J941" s="308">
        <v>0</v>
      </c>
      <c r="K941" s="308">
        <v>0</v>
      </c>
      <c r="L941" s="308">
        <v>0</v>
      </c>
    </row>
    <row r="942" spans="1:12" s="222" customFormat="1" ht="27.75" customHeight="1">
      <c r="A942" s="226"/>
      <c r="B942" s="269" t="s">
        <v>46</v>
      </c>
      <c r="C942" s="269"/>
      <c r="D942" s="271" t="s">
        <v>23</v>
      </c>
      <c r="E942" s="271" t="s">
        <v>15</v>
      </c>
      <c r="F942" s="271"/>
      <c r="G942" s="271"/>
      <c r="H942" s="320">
        <f t="shared" ref="H942:H953" si="229">I942+J942+K942+L942</f>
        <v>-900.69999999999982</v>
      </c>
      <c r="I942" s="320">
        <f>I943+I1058</f>
        <v>-900.69999999999982</v>
      </c>
      <c r="J942" s="320">
        <f>J943+J1058</f>
        <v>0</v>
      </c>
      <c r="K942" s="320">
        <f>K943+K1058</f>
        <v>0</v>
      </c>
      <c r="L942" s="320">
        <f>L943+L1058</f>
        <v>0</v>
      </c>
    </row>
    <row r="943" spans="1:12" s="222" customFormat="1">
      <c r="A943" s="226"/>
      <c r="B943" s="138" t="s">
        <v>34</v>
      </c>
      <c r="C943" s="138"/>
      <c r="D943" s="271" t="s">
        <v>23</v>
      </c>
      <c r="E943" s="271" t="s">
        <v>14</v>
      </c>
      <c r="F943" s="271"/>
      <c r="G943" s="271"/>
      <c r="H943" s="320">
        <f t="shared" si="229"/>
        <v>-900.69999999999982</v>
      </c>
      <c r="I943" s="320">
        <f>I944+I1054</f>
        <v>-900.69999999999982</v>
      </c>
      <c r="J943" s="320">
        <f>J944+J1054</f>
        <v>0</v>
      </c>
      <c r="K943" s="320">
        <f>K944+K1054</f>
        <v>0</v>
      </c>
      <c r="L943" s="320">
        <f>L944+L1054</f>
        <v>0</v>
      </c>
    </row>
    <row r="944" spans="1:12" s="222" customFormat="1" ht="38.25">
      <c r="A944" s="226"/>
      <c r="B944" s="217" t="s">
        <v>95</v>
      </c>
      <c r="C944" s="138"/>
      <c r="D944" s="146" t="s">
        <v>23</v>
      </c>
      <c r="E944" s="146" t="s">
        <v>14</v>
      </c>
      <c r="F944" s="146" t="s">
        <v>228</v>
      </c>
      <c r="G944" s="146"/>
      <c r="H944" s="320">
        <f t="shared" si="229"/>
        <v>-900.69999999999982</v>
      </c>
      <c r="I944" s="321">
        <f>I945+I986+I1006</f>
        <v>-900.69999999999982</v>
      </c>
      <c r="J944" s="321">
        <f>J945+J986+J1006</f>
        <v>0</v>
      </c>
      <c r="K944" s="321">
        <f>K945+K986+K1006</f>
        <v>0</v>
      </c>
      <c r="L944" s="321">
        <f>L945+L986+L1006</f>
        <v>0</v>
      </c>
    </row>
    <row r="945" spans="1:12" s="222" customFormat="1" ht="25.5" hidden="1">
      <c r="A945" s="226"/>
      <c r="B945" s="217" t="s">
        <v>409</v>
      </c>
      <c r="C945" s="138"/>
      <c r="D945" s="146" t="s">
        <v>23</v>
      </c>
      <c r="E945" s="146" t="s">
        <v>14</v>
      </c>
      <c r="F945" s="146" t="s">
        <v>410</v>
      </c>
      <c r="G945" s="146"/>
      <c r="H945" s="320">
        <f t="shared" si="229"/>
        <v>0</v>
      </c>
      <c r="I945" s="321">
        <f>I946+I962+I967+I972+I981</f>
        <v>0</v>
      </c>
      <c r="J945" s="321">
        <f>J946+J962+J967+J972+J981</f>
        <v>0</v>
      </c>
      <c r="K945" s="321">
        <f>K946+K962+K967+K972+K981</f>
        <v>0</v>
      </c>
      <c r="L945" s="321">
        <f>L946+L962+L967+L972+L981</f>
        <v>0</v>
      </c>
    </row>
    <row r="946" spans="1:12" s="222" customFormat="1" ht="54.75" hidden="1" customHeight="1">
      <c r="A946" s="226"/>
      <c r="B946" s="217" t="s">
        <v>411</v>
      </c>
      <c r="C946" s="138"/>
      <c r="D946" s="146" t="s">
        <v>23</v>
      </c>
      <c r="E946" s="146" t="s">
        <v>14</v>
      </c>
      <c r="F946" s="146" t="s">
        <v>412</v>
      </c>
      <c r="G946" s="146"/>
      <c r="H946" s="320">
        <f t="shared" si="229"/>
        <v>0</v>
      </c>
      <c r="I946" s="321">
        <f>I947+I952+I957</f>
        <v>0</v>
      </c>
      <c r="J946" s="321">
        <f>J947+J952+J957</f>
        <v>0</v>
      </c>
      <c r="K946" s="321">
        <f>K947+K952+K957</f>
        <v>0</v>
      </c>
      <c r="L946" s="321">
        <f>L947+L952+L957</f>
        <v>0</v>
      </c>
    </row>
    <row r="947" spans="1:12" s="222" customFormat="1" ht="127.5" hidden="1">
      <c r="A947" s="226"/>
      <c r="B947" s="239" t="s">
        <v>457</v>
      </c>
      <c r="C947" s="138"/>
      <c r="D947" s="146" t="s">
        <v>23</v>
      </c>
      <c r="E947" s="146" t="s">
        <v>14</v>
      </c>
      <c r="F947" s="146" t="s">
        <v>458</v>
      </c>
      <c r="G947" s="146"/>
      <c r="H947" s="320">
        <f>SUM(I947:L947)</f>
        <v>0</v>
      </c>
      <c r="I947" s="321">
        <f>I948</f>
        <v>0</v>
      </c>
      <c r="J947" s="321">
        <f t="shared" ref="J947:L948" si="230">J948</f>
        <v>0</v>
      </c>
      <c r="K947" s="321">
        <f t="shared" si="230"/>
        <v>0</v>
      </c>
      <c r="L947" s="321">
        <f t="shared" si="230"/>
        <v>0</v>
      </c>
    </row>
    <row r="948" spans="1:12" s="222" customFormat="1" ht="51" hidden="1">
      <c r="A948" s="220"/>
      <c r="B948" s="217" t="s">
        <v>246</v>
      </c>
      <c r="C948" s="244"/>
      <c r="D948" s="146" t="s">
        <v>23</v>
      </c>
      <c r="E948" s="146" t="s">
        <v>14</v>
      </c>
      <c r="F948" s="146" t="s">
        <v>458</v>
      </c>
      <c r="G948" s="146" t="s">
        <v>49</v>
      </c>
      <c r="H948" s="320">
        <f>I948+J948+K948+L948</f>
        <v>0</v>
      </c>
      <c r="I948" s="321">
        <f>I949</f>
        <v>0</v>
      </c>
      <c r="J948" s="321">
        <f t="shared" si="230"/>
        <v>0</v>
      </c>
      <c r="K948" s="321">
        <f t="shared" si="230"/>
        <v>0</v>
      </c>
      <c r="L948" s="321">
        <f t="shared" si="230"/>
        <v>0</v>
      </c>
    </row>
    <row r="949" spans="1:12" s="222" customFormat="1" hidden="1">
      <c r="A949" s="220"/>
      <c r="B949" s="217" t="s">
        <v>66</v>
      </c>
      <c r="C949" s="244"/>
      <c r="D949" s="146" t="s">
        <v>23</v>
      </c>
      <c r="E949" s="146" t="s">
        <v>14</v>
      </c>
      <c r="F949" s="146" t="s">
        <v>458</v>
      </c>
      <c r="G949" s="146" t="s">
        <v>64</v>
      </c>
      <c r="H949" s="320">
        <f>SUM(I949:L949)</f>
        <v>0</v>
      </c>
      <c r="I949" s="321">
        <f>I951</f>
        <v>0</v>
      </c>
      <c r="J949" s="321">
        <f>J951</f>
        <v>0</v>
      </c>
      <c r="K949" s="321">
        <f>K951</f>
        <v>0</v>
      </c>
      <c r="L949" s="321">
        <f>L950+L951</f>
        <v>0</v>
      </c>
    </row>
    <row r="950" spans="1:12" s="222" customFormat="1" ht="76.5" hidden="1">
      <c r="A950" s="220"/>
      <c r="B950" s="13" t="s">
        <v>83</v>
      </c>
      <c r="C950" s="244"/>
      <c r="D950" s="146" t="s">
        <v>23</v>
      </c>
      <c r="E950" s="146" t="s">
        <v>14</v>
      </c>
      <c r="F950" s="146" t="s">
        <v>458</v>
      </c>
      <c r="G950" s="146" t="s">
        <v>65</v>
      </c>
      <c r="H950" s="320">
        <f>SUM(I950:L950)</f>
        <v>0</v>
      </c>
      <c r="I950" s="321">
        <v>0</v>
      </c>
      <c r="J950" s="321">
        <v>0</v>
      </c>
      <c r="K950" s="321">
        <v>0</v>
      </c>
      <c r="L950" s="321"/>
    </row>
    <row r="951" spans="1:12" s="222" customFormat="1" ht="34.5" hidden="1" customHeight="1">
      <c r="A951" s="220"/>
      <c r="B951" s="217" t="s">
        <v>84</v>
      </c>
      <c r="C951" s="244"/>
      <c r="D951" s="146" t="s">
        <v>23</v>
      </c>
      <c r="E951" s="146" t="s">
        <v>14</v>
      </c>
      <c r="F951" s="146" t="s">
        <v>458</v>
      </c>
      <c r="G951" s="146" t="s">
        <v>82</v>
      </c>
      <c r="H951" s="320">
        <f>SUM(I951:L951)</f>
        <v>0</v>
      </c>
      <c r="I951" s="321">
        <v>0</v>
      </c>
      <c r="J951" s="321">
        <v>0</v>
      </c>
      <c r="K951" s="321">
        <v>0</v>
      </c>
      <c r="L951" s="321"/>
    </row>
    <row r="952" spans="1:12" s="222" customFormat="1" ht="127.5" hidden="1">
      <c r="A952" s="226"/>
      <c r="B952" s="217" t="s">
        <v>495</v>
      </c>
      <c r="C952" s="138"/>
      <c r="D952" s="146" t="s">
        <v>23</v>
      </c>
      <c r="E952" s="146" t="s">
        <v>14</v>
      </c>
      <c r="F952" s="146" t="s">
        <v>413</v>
      </c>
      <c r="G952" s="146"/>
      <c r="H952" s="320">
        <f t="shared" si="229"/>
        <v>0</v>
      </c>
      <c r="I952" s="321">
        <f>I953</f>
        <v>0</v>
      </c>
      <c r="J952" s="321">
        <f t="shared" ref="J952:L953" si="231">J953</f>
        <v>0</v>
      </c>
      <c r="K952" s="321">
        <f t="shared" si="231"/>
        <v>0</v>
      </c>
      <c r="L952" s="321">
        <f t="shared" si="231"/>
        <v>0</v>
      </c>
    </row>
    <row r="953" spans="1:12" s="222" customFormat="1" ht="54.75" hidden="1" customHeight="1">
      <c r="A953" s="220"/>
      <c r="B953" s="217" t="s">
        <v>246</v>
      </c>
      <c r="C953" s="244"/>
      <c r="D953" s="146" t="s">
        <v>23</v>
      </c>
      <c r="E953" s="146" t="s">
        <v>14</v>
      </c>
      <c r="F953" s="146" t="s">
        <v>413</v>
      </c>
      <c r="G953" s="146" t="s">
        <v>49</v>
      </c>
      <c r="H953" s="320">
        <f t="shared" si="229"/>
        <v>0</v>
      </c>
      <c r="I953" s="321">
        <f>I954</f>
        <v>0</v>
      </c>
      <c r="J953" s="321">
        <f t="shared" si="231"/>
        <v>0</v>
      </c>
      <c r="K953" s="321">
        <f t="shared" si="231"/>
        <v>0</v>
      </c>
      <c r="L953" s="321">
        <f t="shared" si="231"/>
        <v>0</v>
      </c>
    </row>
    <row r="954" spans="1:12" s="222" customFormat="1" hidden="1">
      <c r="A954" s="220"/>
      <c r="B954" s="217" t="s">
        <v>66</v>
      </c>
      <c r="C954" s="244"/>
      <c r="D954" s="146" t="s">
        <v>23</v>
      </c>
      <c r="E954" s="146" t="s">
        <v>14</v>
      </c>
      <c r="F954" s="146" t="s">
        <v>413</v>
      </c>
      <c r="G954" s="146" t="s">
        <v>64</v>
      </c>
      <c r="H954" s="320">
        <f>SUM(I954:L954)</f>
        <v>0</v>
      </c>
      <c r="I954" s="321">
        <f>I956</f>
        <v>0</v>
      </c>
      <c r="J954" s="321">
        <f>J956</f>
        <v>0</v>
      </c>
      <c r="K954" s="321">
        <f>K955+K956</f>
        <v>0</v>
      </c>
      <c r="L954" s="321">
        <f>L956</f>
        <v>0</v>
      </c>
    </row>
    <row r="955" spans="1:12" s="222" customFormat="1" ht="76.5" hidden="1">
      <c r="A955" s="220"/>
      <c r="B955" s="13" t="s">
        <v>83</v>
      </c>
      <c r="C955" s="244"/>
      <c r="D955" s="146" t="s">
        <v>23</v>
      </c>
      <c r="E955" s="146" t="s">
        <v>14</v>
      </c>
      <c r="F955" s="146" t="s">
        <v>413</v>
      </c>
      <c r="G955" s="146" t="s">
        <v>65</v>
      </c>
      <c r="H955" s="320">
        <f>SUM(I955:L955)</f>
        <v>0</v>
      </c>
      <c r="I955" s="321">
        <v>0</v>
      </c>
      <c r="J955" s="321">
        <v>0</v>
      </c>
      <c r="K955" s="321"/>
      <c r="L955" s="321">
        <v>0</v>
      </c>
    </row>
    <row r="956" spans="1:12" s="222" customFormat="1" ht="25.5" hidden="1">
      <c r="A956" s="220"/>
      <c r="B956" s="217" t="s">
        <v>84</v>
      </c>
      <c r="C956" s="244"/>
      <c r="D956" s="146" t="s">
        <v>23</v>
      </c>
      <c r="E956" s="146" t="s">
        <v>14</v>
      </c>
      <c r="F956" s="146" t="s">
        <v>413</v>
      </c>
      <c r="G956" s="146" t="s">
        <v>82</v>
      </c>
      <c r="H956" s="320">
        <f>SUM(I956:L956)</f>
        <v>0</v>
      </c>
      <c r="I956" s="321">
        <v>0</v>
      </c>
      <c r="J956" s="321">
        <v>0</v>
      </c>
      <c r="K956" s="321"/>
      <c r="L956" s="321">
        <v>0</v>
      </c>
    </row>
    <row r="957" spans="1:12" s="222" customFormat="1" ht="140.25" hidden="1">
      <c r="A957" s="220"/>
      <c r="B957" s="217" t="s">
        <v>496</v>
      </c>
      <c r="C957" s="244"/>
      <c r="D957" s="146" t="s">
        <v>23</v>
      </c>
      <c r="E957" s="146" t="s">
        <v>14</v>
      </c>
      <c r="F957" s="146" t="s">
        <v>414</v>
      </c>
      <c r="G957" s="146"/>
      <c r="H957" s="320">
        <f>I957+J957+K957+L957</f>
        <v>0</v>
      </c>
      <c r="I957" s="321">
        <f>I958</f>
        <v>0</v>
      </c>
      <c r="J957" s="321">
        <f t="shared" ref="J957:L958" si="232">J958</f>
        <v>0</v>
      </c>
      <c r="K957" s="321">
        <f t="shared" si="232"/>
        <v>0</v>
      </c>
      <c r="L957" s="321">
        <f t="shared" si="232"/>
        <v>0</v>
      </c>
    </row>
    <row r="958" spans="1:12" s="222" customFormat="1" ht="54.75" hidden="1" customHeight="1">
      <c r="A958" s="220"/>
      <c r="B958" s="217" t="s">
        <v>246</v>
      </c>
      <c r="C958" s="244"/>
      <c r="D958" s="146" t="s">
        <v>23</v>
      </c>
      <c r="E958" s="146" t="s">
        <v>14</v>
      </c>
      <c r="F958" s="146" t="s">
        <v>414</v>
      </c>
      <c r="G958" s="146" t="s">
        <v>49</v>
      </c>
      <c r="H958" s="320">
        <f>I958+J958+K958+L958</f>
        <v>0</v>
      </c>
      <c r="I958" s="321">
        <f>I959</f>
        <v>0</v>
      </c>
      <c r="J958" s="321">
        <f t="shared" si="232"/>
        <v>0</v>
      </c>
      <c r="K958" s="321">
        <f t="shared" si="232"/>
        <v>0</v>
      </c>
      <c r="L958" s="321">
        <f t="shared" si="232"/>
        <v>0</v>
      </c>
    </row>
    <row r="959" spans="1:12" s="222" customFormat="1" hidden="1">
      <c r="A959" s="220"/>
      <c r="B959" s="217" t="s">
        <v>66</v>
      </c>
      <c r="C959" s="244"/>
      <c r="D959" s="146" t="s">
        <v>23</v>
      </c>
      <c r="E959" s="146" t="s">
        <v>14</v>
      </c>
      <c r="F959" s="146" t="s">
        <v>414</v>
      </c>
      <c r="G959" s="146" t="s">
        <v>64</v>
      </c>
      <c r="H959" s="320">
        <f>SUM(I959:L959)</f>
        <v>0</v>
      </c>
      <c r="I959" s="321">
        <f>I960+I961</f>
        <v>0</v>
      </c>
      <c r="J959" s="321">
        <f>J961</f>
        <v>0</v>
      </c>
      <c r="K959" s="321">
        <f>K960+K961</f>
        <v>0</v>
      </c>
      <c r="L959" s="321">
        <f>L961</f>
        <v>0</v>
      </c>
    </row>
    <row r="960" spans="1:12" s="222" customFormat="1" ht="76.5" hidden="1">
      <c r="A960" s="220"/>
      <c r="B960" s="13" t="s">
        <v>83</v>
      </c>
      <c r="C960" s="244"/>
      <c r="D960" s="146" t="s">
        <v>23</v>
      </c>
      <c r="E960" s="146" t="s">
        <v>14</v>
      </c>
      <c r="F960" s="146" t="s">
        <v>414</v>
      </c>
      <c r="G960" s="146" t="s">
        <v>65</v>
      </c>
      <c r="H960" s="320">
        <f>SUM(I960:L960)</f>
        <v>0</v>
      </c>
      <c r="I960" s="321"/>
      <c r="J960" s="321">
        <v>0</v>
      </c>
      <c r="K960" s="321">
        <v>0</v>
      </c>
      <c r="L960" s="321">
        <v>0</v>
      </c>
    </row>
    <row r="961" spans="1:12" s="222" customFormat="1" ht="25.5" hidden="1">
      <c r="A961" s="220"/>
      <c r="B961" s="217" t="s">
        <v>84</v>
      </c>
      <c r="C961" s="244"/>
      <c r="D961" s="146" t="s">
        <v>23</v>
      </c>
      <c r="E961" s="146" t="s">
        <v>14</v>
      </c>
      <c r="F961" s="146" t="s">
        <v>414</v>
      </c>
      <c r="G961" s="146" t="s">
        <v>82</v>
      </c>
      <c r="H961" s="320">
        <f>SUM(I961:L961)</f>
        <v>0</v>
      </c>
      <c r="I961" s="321"/>
      <c r="J961" s="321">
        <v>0</v>
      </c>
      <c r="K961" s="321">
        <v>0</v>
      </c>
      <c r="L961" s="321">
        <v>0</v>
      </c>
    </row>
    <row r="962" spans="1:12" s="222" customFormat="1" ht="51" hidden="1">
      <c r="A962" s="220"/>
      <c r="B962" s="217" t="s">
        <v>415</v>
      </c>
      <c r="C962" s="244"/>
      <c r="D962" s="146" t="s">
        <v>23</v>
      </c>
      <c r="E962" s="146" t="s">
        <v>14</v>
      </c>
      <c r="F962" s="146" t="s">
        <v>416</v>
      </c>
      <c r="G962" s="146"/>
      <c r="H962" s="320">
        <f>I962+J962+K962+L962</f>
        <v>0</v>
      </c>
      <c r="I962" s="321">
        <f>I963</f>
        <v>0</v>
      </c>
      <c r="J962" s="321">
        <f t="shared" ref="J962:L965" si="233">J963</f>
        <v>0</v>
      </c>
      <c r="K962" s="321">
        <f t="shared" si="233"/>
        <v>0</v>
      </c>
      <c r="L962" s="321">
        <f t="shared" si="233"/>
        <v>0</v>
      </c>
    </row>
    <row r="963" spans="1:12" s="222" customFormat="1" ht="25.5" hidden="1">
      <c r="A963" s="226"/>
      <c r="B963" s="116" t="s">
        <v>538</v>
      </c>
      <c r="C963" s="138"/>
      <c r="D963" s="146" t="s">
        <v>23</v>
      </c>
      <c r="E963" s="146" t="s">
        <v>14</v>
      </c>
      <c r="F963" s="146" t="s">
        <v>556</v>
      </c>
      <c r="G963" s="146"/>
      <c r="H963" s="320">
        <f>I963+J963+K963+L963</f>
        <v>0</v>
      </c>
      <c r="I963" s="321">
        <f>I964</f>
        <v>0</v>
      </c>
      <c r="J963" s="321">
        <f t="shared" si="233"/>
        <v>0</v>
      </c>
      <c r="K963" s="321">
        <f t="shared" si="233"/>
        <v>0</v>
      </c>
      <c r="L963" s="321">
        <f t="shared" si="233"/>
        <v>0</v>
      </c>
    </row>
    <row r="964" spans="1:12" s="222" customFormat="1" ht="54.75" hidden="1" customHeight="1">
      <c r="A964" s="220"/>
      <c r="B964" s="217" t="s">
        <v>246</v>
      </c>
      <c r="C964" s="244"/>
      <c r="D964" s="146" t="s">
        <v>23</v>
      </c>
      <c r="E964" s="146" t="s">
        <v>14</v>
      </c>
      <c r="F964" s="146" t="s">
        <v>556</v>
      </c>
      <c r="G964" s="146" t="s">
        <v>49</v>
      </c>
      <c r="H964" s="320">
        <f>I964+J964+K964+L964</f>
        <v>0</v>
      </c>
      <c r="I964" s="321">
        <f>I965</f>
        <v>0</v>
      </c>
      <c r="J964" s="321">
        <f t="shared" si="233"/>
        <v>0</v>
      </c>
      <c r="K964" s="321">
        <f t="shared" si="233"/>
        <v>0</v>
      </c>
      <c r="L964" s="321">
        <f t="shared" si="233"/>
        <v>0</v>
      </c>
    </row>
    <row r="965" spans="1:12" s="222" customFormat="1" hidden="1">
      <c r="A965" s="220"/>
      <c r="B965" s="217" t="s">
        <v>66</v>
      </c>
      <c r="C965" s="244"/>
      <c r="D965" s="146" t="s">
        <v>23</v>
      </c>
      <c r="E965" s="146" t="s">
        <v>14</v>
      </c>
      <c r="F965" s="146" t="s">
        <v>556</v>
      </c>
      <c r="G965" s="146" t="s">
        <v>64</v>
      </c>
      <c r="H965" s="320">
        <f>SUM(I965:L965)</f>
        <v>0</v>
      </c>
      <c r="I965" s="321">
        <f>I966</f>
        <v>0</v>
      </c>
      <c r="J965" s="321">
        <f t="shared" si="233"/>
        <v>0</v>
      </c>
      <c r="K965" s="321">
        <f t="shared" si="233"/>
        <v>0</v>
      </c>
      <c r="L965" s="321">
        <f t="shared" si="233"/>
        <v>0</v>
      </c>
    </row>
    <row r="966" spans="1:12" s="222" customFormat="1" ht="25.5" hidden="1">
      <c r="A966" s="220"/>
      <c r="B966" s="217" t="s">
        <v>84</v>
      </c>
      <c r="C966" s="244"/>
      <c r="D966" s="146" t="s">
        <v>23</v>
      </c>
      <c r="E966" s="146" t="s">
        <v>14</v>
      </c>
      <c r="F966" s="146" t="s">
        <v>556</v>
      </c>
      <c r="G966" s="146" t="s">
        <v>82</v>
      </c>
      <c r="H966" s="320">
        <f>SUM(I966:L966)</f>
        <v>0</v>
      </c>
      <c r="I966" s="321">
        <v>0</v>
      </c>
      <c r="J966" s="321">
        <v>0</v>
      </c>
      <c r="K966" s="321">
        <v>0</v>
      </c>
      <c r="L966" s="321">
        <v>0</v>
      </c>
    </row>
    <row r="967" spans="1:12" s="222" customFormat="1" ht="25.5" hidden="1">
      <c r="A967" s="220"/>
      <c r="B967" s="217" t="s">
        <v>417</v>
      </c>
      <c r="C967" s="244"/>
      <c r="D967" s="146" t="s">
        <v>23</v>
      </c>
      <c r="E967" s="146" t="s">
        <v>14</v>
      </c>
      <c r="F967" s="146" t="s">
        <v>418</v>
      </c>
      <c r="G967" s="146"/>
      <c r="H967" s="320">
        <f>I967+J967+K967+L967</f>
        <v>0</v>
      </c>
      <c r="I967" s="321">
        <f>I968</f>
        <v>0</v>
      </c>
      <c r="J967" s="321">
        <f t="shared" ref="J967:L970" si="234">J968</f>
        <v>0</v>
      </c>
      <c r="K967" s="321">
        <f t="shared" si="234"/>
        <v>0</v>
      </c>
      <c r="L967" s="321">
        <f t="shared" si="234"/>
        <v>0</v>
      </c>
    </row>
    <row r="968" spans="1:12" s="222" customFormat="1" ht="25.5" hidden="1">
      <c r="A968" s="226"/>
      <c r="B968" s="116" t="s">
        <v>538</v>
      </c>
      <c r="C968" s="138"/>
      <c r="D968" s="146" t="s">
        <v>23</v>
      </c>
      <c r="E968" s="146" t="s">
        <v>14</v>
      </c>
      <c r="F968" s="146" t="s">
        <v>555</v>
      </c>
      <c r="G968" s="146"/>
      <c r="H968" s="320">
        <f>I968+J968+K968+L968</f>
        <v>0</v>
      </c>
      <c r="I968" s="321">
        <f>I969</f>
        <v>0</v>
      </c>
      <c r="J968" s="321">
        <f t="shared" si="234"/>
        <v>0</v>
      </c>
      <c r="K968" s="321">
        <f t="shared" si="234"/>
        <v>0</v>
      </c>
      <c r="L968" s="321">
        <f t="shared" si="234"/>
        <v>0</v>
      </c>
    </row>
    <row r="969" spans="1:12" s="222" customFormat="1" ht="51" hidden="1">
      <c r="A969" s="220"/>
      <c r="B969" s="217" t="s">
        <v>246</v>
      </c>
      <c r="C969" s="244"/>
      <c r="D969" s="146" t="s">
        <v>23</v>
      </c>
      <c r="E969" s="146" t="s">
        <v>14</v>
      </c>
      <c r="F969" s="146" t="s">
        <v>555</v>
      </c>
      <c r="G969" s="146" t="s">
        <v>49</v>
      </c>
      <c r="H969" s="320">
        <f>I969+J969+K969+L969</f>
        <v>0</v>
      </c>
      <c r="I969" s="321">
        <f>I970</f>
        <v>0</v>
      </c>
      <c r="J969" s="321">
        <f t="shared" si="234"/>
        <v>0</v>
      </c>
      <c r="K969" s="321">
        <f t="shared" si="234"/>
        <v>0</v>
      </c>
      <c r="L969" s="321">
        <f t="shared" si="234"/>
        <v>0</v>
      </c>
    </row>
    <row r="970" spans="1:12" s="222" customFormat="1" hidden="1">
      <c r="A970" s="220"/>
      <c r="B970" s="217" t="s">
        <v>66</v>
      </c>
      <c r="C970" s="244"/>
      <c r="D970" s="146" t="s">
        <v>23</v>
      </c>
      <c r="E970" s="146" t="s">
        <v>14</v>
      </c>
      <c r="F970" s="146" t="s">
        <v>555</v>
      </c>
      <c r="G970" s="146" t="s">
        <v>64</v>
      </c>
      <c r="H970" s="320">
        <f>SUM(I970:L970)</f>
        <v>0</v>
      </c>
      <c r="I970" s="321">
        <f>I971</f>
        <v>0</v>
      </c>
      <c r="J970" s="321">
        <f t="shared" si="234"/>
        <v>0</v>
      </c>
      <c r="K970" s="321">
        <f t="shared" si="234"/>
        <v>0</v>
      </c>
      <c r="L970" s="321">
        <f t="shared" si="234"/>
        <v>0</v>
      </c>
    </row>
    <row r="971" spans="1:12" s="222" customFormat="1" ht="25.5" hidden="1">
      <c r="A971" s="220"/>
      <c r="B971" s="217" t="s">
        <v>84</v>
      </c>
      <c r="C971" s="244"/>
      <c r="D971" s="146" t="s">
        <v>23</v>
      </c>
      <c r="E971" s="146" t="s">
        <v>14</v>
      </c>
      <c r="F971" s="146" t="s">
        <v>555</v>
      </c>
      <c r="G971" s="146" t="s">
        <v>82</v>
      </c>
      <c r="H971" s="320">
        <f>SUM(I971:L971)</f>
        <v>0</v>
      </c>
      <c r="I971" s="321">
        <v>0</v>
      </c>
      <c r="J971" s="321">
        <v>0</v>
      </c>
      <c r="K971" s="321">
        <v>0</v>
      </c>
      <c r="L971" s="321">
        <v>0</v>
      </c>
    </row>
    <row r="972" spans="1:12" s="222" customFormat="1" ht="38.25" hidden="1">
      <c r="A972" s="220"/>
      <c r="B972" s="217" t="s">
        <v>419</v>
      </c>
      <c r="C972" s="244"/>
      <c r="D972" s="146" t="s">
        <v>23</v>
      </c>
      <c r="E972" s="146" t="s">
        <v>14</v>
      </c>
      <c r="F972" s="146" t="s">
        <v>420</v>
      </c>
      <c r="G972" s="146"/>
      <c r="H972" s="320">
        <f>I972+J972+K972+L972</f>
        <v>0</v>
      </c>
      <c r="I972" s="321">
        <f>I973+I977</f>
        <v>0</v>
      </c>
      <c r="J972" s="321">
        <f>J973+J977</f>
        <v>0</v>
      </c>
      <c r="K972" s="321">
        <f>K973+K977</f>
        <v>0</v>
      </c>
      <c r="L972" s="321">
        <f>L973+L977</f>
        <v>0</v>
      </c>
    </row>
    <row r="973" spans="1:12" s="222" customFormat="1" ht="38.25" hidden="1">
      <c r="A973" s="220"/>
      <c r="B973" s="217" t="s">
        <v>200</v>
      </c>
      <c r="C973" s="244"/>
      <c r="D973" s="146" t="s">
        <v>23</v>
      </c>
      <c r="E973" s="146" t="s">
        <v>14</v>
      </c>
      <c r="F973" s="146" t="s">
        <v>421</v>
      </c>
      <c r="G973" s="146"/>
      <c r="H973" s="320">
        <f>I973+J973+K973+L973</f>
        <v>0</v>
      </c>
      <c r="I973" s="321">
        <f>I974</f>
        <v>0</v>
      </c>
      <c r="J973" s="321">
        <f t="shared" ref="J973:L975" si="235">J974</f>
        <v>0</v>
      </c>
      <c r="K973" s="321">
        <f t="shared" si="235"/>
        <v>0</v>
      </c>
      <c r="L973" s="321">
        <f t="shared" si="235"/>
        <v>0</v>
      </c>
    </row>
    <row r="974" spans="1:12" s="222" customFormat="1" ht="51" hidden="1">
      <c r="A974" s="220"/>
      <c r="B974" s="217" t="s">
        <v>88</v>
      </c>
      <c r="C974" s="244"/>
      <c r="D974" s="146" t="s">
        <v>23</v>
      </c>
      <c r="E974" s="146" t="s">
        <v>14</v>
      </c>
      <c r="F974" s="146" t="s">
        <v>421</v>
      </c>
      <c r="G974" s="146" t="s">
        <v>49</v>
      </c>
      <c r="H974" s="320">
        <f>I974+J974+K974+L974</f>
        <v>0</v>
      </c>
      <c r="I974" s="321">
        <f>I975</f>
        <v>0</v>
      </c>
      <c r="J974" s="321">
        <f t="shared" si="235"/>
        <v>0</v>
      </c>
      <c r="K974" s="321">
        <f t="shared" si="235"/>
        <v>0</v>
      </c>
      <c r="L974" s="321">
        <f t="shared" si="235"/>
        <v>0</v>
      </c>
    </row>
    <row r="975" spans="1:12" s="222" customFormat="1" ht="54.75" hidden="1" customHeight="1">
      <c r="A975" s="220"/>
      <c r="B975" s="217" t="s">
        <v>66</v>
      </c>
      <c r="C975" s="244"/>
      <c r="D975" s="146" t="s">
        <v>23</v>
      </c>
      <c r="E975" s="146" t="s">
        <v>14</v>
      </c>
      <c r="F975" s="146" t="s">
        <v>421</v>
      </c>
      <c r="G975" s="146" t="s">
        <v>64</v>
      </c>
      <c r="H975" s="320">
        <f>SUM(I975:L975)</f>
        <v>0</v>
      </c>
      <c r="I975" s="321">
        <f>I976</f>
        <v>0</v>
      </c>
      <c r="J975" s="321">
        <f t="shared" si="235"/>
        <v>0</v>
      </c>
      <c r="K975" s="321">
        <f t="shared" si="235"/>
        <v>0</v>
      </c>
      <c r="L975" s="321">
        <f t="shared" si="235"/>
        <v>0</v>
      </c>
    </row>
    <row r="976" spans="1:12" s="222" customFormat="1" ht="76.5" hidden="1">
      <c r="A976" s="220"/>
      <c r="B976" s="217" t="s">
        <v>83</v>
      </c>
      <c r="C976" s="244"/>
      <c r="D976" s="146" t="s">
        <v>23</v>
      </c>
      <c r="E976" s="146" t="s">
        <v>14</v>
      </c>
      <c r="F976" s="146" t="s">
        <v>421</v>
      </c>
      <c r="G976" s="146" t="s">
        <v>65</v>
      </c>
      <c r="H976" s="320">
        <f>SUM(I976:L976)</f>
        <v>0</v>
      </c>
      <c r="I976" s="321">
        <v>0</v>
      </c>
      <c r="J976" s="341">
        <v>0</v>
      </c>
      <c r="K976" s="341">
        <v>0</v>
      </c>
      <c r="L976" s="341">
        <v>0</v>
      </c>
    </row>
    <row r="977" spans="1:12" s="222" customFormat="1" ht="318.75" hidden="1">
      <c r="A977" s="220"/>
      <c r="B977" s="217" t="s">
        <v>493</v>
      </c>
      <c r="C977" s="244"/>
      <c r="D977" s="146" t="s">
        <v>23</v>
      </c>
      <c r="E977" s="146" t="s">
        <v>14</v>
      </c>
      <c r="F977" s="146" t="s">
        <v>422</v>
      </c>
      <c r="G977" s="146"/>
      <c r="H977" s="320">
        <f>I977+J977+K977+L977</f>
        <v>0</v>
      </c>
      <c r="I977" s="321">
        <f>I978</f>
        <v>0</v>
      </c>
      <c r="J977" s="321">
        <f t="shared" ref="J977:L979" si="236">J978</f>
        <v>0</v>
      </c>
      <c r="K977" s="321">
        <f t="shared" si="236"/>
        <v>0</v>
      </c>
      <c r="L977" s="321">
        <f t="shared" si="236"/>
        <v>0</v>
      </c>
    </row>
    <row r="978" spans="1:12" s="222" customFormat="1" ht="51.75" hidden="1" customHeight="1">
      <c r="A978" s="220"/>
      <c r="B978" s="217" t="s">
        <v>88</v>
      </c>
      <c r="C978" s="244"/>
      <c r="D978" s="146" t="s">
        <v>23</v>
      </c>
      <c r="E978" s="146" t="s">
        <v>14</v>
      </c>
      <c r="F978" s="146" t="s">
        <v>422</v>
      </c>
      <c r="G978" s="146" t="s">
        <v>49</v>
      </c>
      <c r="H978" s="320">
        <f>I978+J978+K978+L978</f>
        <v>0</v>
      </c>
      <c r="I978" s="321">
        <f>I979</f>
        <v>0</v>
      </c>
      <c r="J978" s="321">
        <f t="shared" si="236"/>
        <v>0</v>
      </c>
      <c r="K978" s="321">
        <f t="shared" si="236"/>
        <v>0</v>
      </c>
      <c r="L978" s="321">
        <f t="shared" si="236"/>
        <v>0</v>
      </c>
    </row>
    <row r="979" spans="1:12" s="222" customFormat="1" hidden="1">
      <c r="A979" s="220"/>
      <c r="B979" s="217" t="s">
        <v>66</v>
      </c>
      <c r="C979" s="244"/>
      <c r="D979" s="146" t="s">
        <v>23</v>
      </c>
      <c r="E979" s="146" t="s">
        <v>14</v>
      </c>
      <c r="F979" s="146" t="s">
        <v>422</v>
      </c>
      <c r="G979" s="146" t="s">
        <v>64</v>
      </c>
      <c r="H979" s="320">
        <f>SUM(I979:L979)</f>
        <v>0</v>
      </c>
      <c r="I979" s="321">
        <f>I980</f>
        <v>0</v>
      </c>
      <c r="J979" s="321">
        <f t="shared" si="236"/>
        <v>0</v>
      </c>
      <c r="K979" s="321">
        <f t="shared" si="236"/>
        <v>0</v>
      </c>
      <c r="L979" s="321">
        <f t="shared" si="236"/>
        <v>0</v>
      </c>
    </row>
    <row r="980" spans="1:12" s="222" customFormat="1" ht="54.75" hidden="1" customHeight="1">
      <c r="A980" s="220"/>
      <c r="B980" s="217" t="s">
        <v>83</v>
      </c>
      <c r="C980" s="244"/>
      <c r="D980" s="146" t="s">
        <v>23</v>
      </c>
      <c r="E980" s="146" t="s">
        <v>14</v>
      </c>
      <c r="F980" s="146" t="s">
        <v>422</v>
      </c>
      <c r="G980" s="146" t="s">
        <v>65</v>
      </c>
      <c r="H980" s="320">
        <f>SUM(I980:L980)</f>
        <v>0</v>
      </c>
      <c r="I980" s="321">
        <v>0</v>
      </c>
      <c r="J980" s="341">
        <v>0</v>
      </c>
      <c r="K980" s="341">
        <v>0</v>
      </c>
      <c r="L980" s="341">
        <v>0</v>
      </c>
    </row>
    <row r="981" spans="1:12" s="68" customFormat="1" ht="38.25" hidden="1">
      <c r="A981" s="80"/>
      <c r="B981" s="13" t="s">
        <v>688</v>
      </c>
      <c r="C981" s="83"/>
      <c r="D981" s="15" t="s">
        <v>23</v>
      </c>
      <c r="E981" s="15" t="s">
        <v>14</v>
      </c>
      <c r="F981" s="15" t="s">
        <v>689</v>
      </c>
      <c r="G981" s="15"/>
      <c r="H981" s="159">
        <f t="shared" ref="H981:H989" si="237">I981+J981+K981+L981</f>
        <v>0</v>
      </c>
      <c r="I981" s="160">
        <f>I982</f>
        <v>0</v>
      </c>
      <c r="J981" s="160">
        <f t="shared" ref="J981:L984" si="238">J982</f>
        <v>0</v>
      </c>
      <c r="K981" s="160">
        <f t="shared" si="238"/>
        <v>0</v>
      </c>
      <c r="L981" s="160">
        <f t="shared" si="238"/>
        <v>0</v>
      </c>
    </row>
    <row r="982" spans="1:12" s="68" customFormat="1" ht="63.75" hidden="1">
      <c r="A982" s="80"/>
      <c r="B982" s="217" t="s">
        <v>587</v>
      </c>
      <c r="C982" s="83"/>
      <c r="D982" s="15" t="s">
        <v>23</v>
      </c>
      <c r="E982" s="15" t="s">
        <v>14</v>
      </c>
      <c r="F982" s="15" t="s">
        <v>690</v>
      </c>
      <c r="G982" s="15"/>
      <c r="H982" s="159">
        <f t="shared" si="237"/>
        <v>0</v>
      </c>
      <c r="I982" s="160">
        <f>I983</f>
        <v>0</v>
      </c>
      <c r="J982" s="160">
        <f t="shared" si="238"/>
        <v>0</v>
      </c>
      <c r="K982" s="160">
        <f t="shared" si="238"/>
        <v>0</v>
      </c>
      <c r="L982" s="160">
        <f t="shared" si="238"/>
        <v>0</v>
      </c>
    </row>
    <row r="983" spans="1:12" s="68" customFormat="1" ht="51" hidden="1">
      <c r="A983" s="80"/>
      <c r="B983" s="13" t="s">
        <v>246</v>
      </c>
      <c r="C983" s="14"/>
      <c r="D983" s="15" t="s">
        <v>23</v>
      </c>
      <c r="E983" s="15" t="s">
        <v>14</v>
      </c>
      <c r="F983" s="15" t="s">
        <v>690</v>
      </c>
      <c r="G983" s="15" t="s">
        <v>49</v>
      </c>
      <c r="H983" s="159">
        <f t="shared" si="237"/>
        <v>0</v>
      </c>
      <c r="I983" s="160">
        <f>I984</f>
        <v>0</v>
      </c>
      <c r="J983" s="160">
        <f t="shared" si="238"/>
        <v>0</v>
      </c>
      <c r="K983" s="160">
        <f t="shared" si="238"/>
        <v>0</v>
      </c>
      <c r="L983" s="160">
        <f t="shared" si="238"/>
        <v>0</v>
      </c>
    </row>
    <row r="984" spans="1:12" s="68" customFormat="1" hidden="1">
      <c r="A984" s="80"/>
      <c r="B984" s="13" t="s">
        <v>66</v>
      </c>
      <c r="C984" s="14"/>
      <c r="D984" s="15" t="s">
        <v>23</v>
      </c>
      <c r="E984" s="15" t="s">
        <v>14</v>
      </c>
      <c r="F984" s="15" t="s">
        <v>690</v>
      </c>
      <c r="G984" s="15" t="s">
        <v>64</v>
      </c>
      <c r="H984" s="159">
        <f t="shared" si="237"/>
        <v>0</v>
      </c>
      <c r="I984" s="160">
        <f>I985</f>
        <v>0</v>
      </c>
      <c r="J984" s="160">
        <f t="shared" si="238"/>
        <v>0</v>
      </c>
      <c r="K984" s="160">
        <f t="shared" si="238"/>
        <v>0</v>
      </c>
      <c r="L984" s="160">
        <f t="shared" si="238"/>
        <v>0</v>
      </c>
    </row>
    <row r="985" spans="1:12" s="68" customFormat="1" ht="25.5" hidden="1">
      <c r="A985" s="80"/>
      <c r="B985" s="13" t="s">
        <v>84</v>
      </c>
      <c r="C985" s="14"/>
      <c r="D985" s="15" t="s">
        <v>23</v>
      </c>
      <c r="E985" s="15" t="s">
        <v>14</v>
      </c>
      <c r="F985" s="15" t="s">
        <v>690</v>
      </c>
      <c r="G985" s="15" t="s">
        <v>82</v>
      </c>
      <c r="H985" s="159">
        <f t="shared" si="237"/>
        <v>0</v>
      </c>
      <c r="I985" s="160">
        <v>0</v>
      </c>
      <c r="J985" s="160">
        <v>0</v>
      </c>
      <c r="K985" s="160">
        <v>0</v>
      </c>
      <c r="L985" s="160"/>
    </row>
    <row r="986" spans="1:12" s="222" customFormat="1" hidden="1">
      <c r="A986" s="220"/>
      <c r="B986" s="217" t="s">
        <v>423</v>
      </c>
      <c r="C986" s="244"/>
      <c r="D986" s="146" t="s">
        <v>23</v>
      </c>
      <c r="E986" s="146" t="s">
        <v>14</v>
      </c>
      <c r="F986" s="146" t="s">
        <v>424</v>
      </c>
      <c r="G986" s="146"/>
      <c r="H986" s="320">
        <f t="shared" si="237"/>
        <v>0</v>
      </c>
      <c r="I986" s="321">
        <f>I987+I996+I1001</f>
        <v>0</v>
      </c>
      <c r="J986" s="321">
        <f>J987+J996+J1001</f>
        <v>0</v>
      </c>
      <c r="K986" s="321">
        <f>K987+K996+K1001</f>
        <v>0</v>
      </c>
      <c r="L986" s="321">
        <f>L987+L996+L1001</f>
        <v>0</v>
      </c>
    </row>
    <row r="987" spans="1:12" s="222" customFormat="1" ht="38.25" hidden="1">
      <c r="A987" s="220"/>
      <c r="B987" s="217" t="s">
        <v>425</v>
      </c>
      <c r="C987" s="244"/>
      <c r="D987" s="146" t="s">
        <v>23</v>
      </c>
      <c r="E987" s="146" t="s">
        <v>14</v>
      </c>
      <c r="F987" s="146" t="s">
        <v>426</v>
      </c>
      <c r="G987" s="146"/>
      <c r="H987" s="320">
        <f t="shared" si="237"/>
        <v>0</v>
      </c>
      <c r="I987" s="321">
        <f>I988+I992</f>
        <v>0</v>
      </c>
      <c r="J987" s="321">
        <f>J988+J992</f>
        <v>0</v>
      </c>
      <c r="K987" s="321">
        <f>K988+K992</f>
        <v>0</v>
      </c>
      <c r="L987" s="321">
        <f>L988+L992</f>
        <v>0</v>
      </c>
    </row>
    <row r="988" spans="1:12" s="222" customFormat="1" ht="38.25" hidden="1">
      <c r="A988" s="220"/>
      <c r="B988" s="217" t="s">
        <v>200</v>
      </c>
      <c r="C988" s="244"/>
      <c r="D988" s="146" t="s">
        <v>23</v>
      </c>
      <c r="E988" s="146" t="s">
        <v>14</v>
      </c>
      <c r="F988" s="146" t="s">
        <v>427</v>
      </c>
      <c r="G988" s="146"/>
      <c r="H988" s="320">
        <f t="shared" si="237"/>
        <v>0</v>
      </c>
      <c r="I988" s="321">
        <f>I989</f>
        <v>0</v>
      </c>
      <c r="J988" s="321">
        <f t="shared" ref="J988:L990" si="239">J989</f>
        <v>0</v>
      </c>
      <c r="K988" s="321">
        <f t="shared" si="239"/>
        <v>0</v>
      </c>
      <c r="L988" s="321">
        <f t="shared" si="239"/>
        <v>0</v>
      </c>
    </row>
    <row r="989" spans="1:12" s="222" customFormat="1" ht="51" hidden="1">
      <c r="A989" s="220"/>
      <c r="B989" s="217" t="s">
        <v>88</v>
      </c>
      <c r="C989" s="244"/>
      <c r="D989" s="146" t="s">
        <v>23</v>
      </c>
      <c r="E989" s="146" t="s">
        <v>14</v>
      </c>
      <c r="F989" s="146" t="s">
        <v>427</v>
      </c>
      <c r="G989" s="146" t="s">
        <v>49</v>
      </c>
      <c r="H989" s="320">
        <f t="shared" si="237"/>
        <v>0</v>
      </c>
      <c r="I989" s="321">
        <f>I990</f>
        <v>0</v>
      </c>
      <c r="J989" s="321">
        <f t="shared" si="239"/>
        <v>0</v>
      </c>
      <c r="K989" s="321">
        <f t="shared" si="239"/>
        <v>0</v>
      </c>
      <c r="L989" s="321">
        <f t="shared" si="239"/>
        <v>0</v>
      </c>
    </row>
    <row r="990" spans="1:12" s="222" customFormat="1" hidden="1">
      <c r="A990" s="220"/>
      <c r="B990" s="217" t="s">
        <v>66</v>
      </c>
      <c r="C990" s="244"/>
      <c r="D990" s="146" t="s">
        <v>23</v>
      </c>
      <c r="E990" s="146" t="s">
        <v>14</v>
      </c>
      <c r="F990" s="146" t="s">
        <v>427</v>
      </c>
      <c r="G990" s="146" t="s">
        <v>64</v>
      </c>
      <c r="H990" s="320">
        <f>SUM(I990:L990)</f>
        <v>0</v>
      </c>
      <c r="I990" s="321">
        <f>I991</f>
        <v>0</v>
      </c>
      <c r="J990" s="321">
        <f t="shared" si="239"/>
        <v>0</v>
      </c>
      <c r="K990" s="321">
        <f t="shared" si="239"/>
        <v>0</v>
      </c>
      <c r="L990" s="321">
        <f t="shared" si="239"/>
        <v>0</v>
      </c>
    </row>
    <row r="991" spans="1:12" s="222" customFormat="1" ht="76.5" hidden="1">
      <c r="A991" s="220"/>
      <c r="B991" s="217" t="s">
        <v>83</v>
      </c>
      <c r="C991" s="244"/>
      <c r="D991" s="146" t="s">
        <v>23</v>
      </c>
      <c r="E991" s="146" t="s">
        <v>14</v>
      </c>
      <c r="F991" s="146" t="s">
        <v>427</v>
      </c>
      <c r="G991" s="146" t="s">
        <v>65</v>
      </c>
      <c r="H991" s="320">
        <f>SUM(I991:L991)</f>
        <v>0</v>
      </c>
      <c r="I991" s="321">
        <v>0</v>
      </c>
      <c r="J991" s="341">
        <v>0</v>
      </c>
      <c r="K991" s="341">
        <v>0</v>
      </c>
      <c r="L991" s="341">
        <v>0</v>
      </c>
    </row>
    <row r="992" spans="1:12" s="222" customFormat="1" ht="318.75" hidden="1">
      <c r="A992" s="220"/>
      <c r="B992" s="217" t="s">
        <v>493</v>
      </c>
      <c r="C992" s="244"/>
      <c r="D992" s="146" t="s">
        <v>23</v>
      </c>
      <c r="E992" s="146" t="s">
        <v>14</v>
      </c>
      <c r="F992" s="146" t="s">
        <v>428</v>
      </c>
      <c r="G992" s="146"/>
      <c r="H992" s="320">
        <f>I992+J992+K992+L992</f>
        <v>0</v>
      </c>
      <c r="I992" s="321">
        <f>I993</f>
        <v>0</v>
      </c>
      <c r="J992" s="321">
        <f t="shared" ref="J992:L994" si="240">J993</f>
        <v>0</v>
      </c>
      <c r="K992" s="321">
        <f t="shared" si="240"/>
        <v>0</v>
      </c>
      <c r="L992" s="321">
        <f t="shared" si="240"/>
        <v>0</v>
      </c>
    </row>
    <row r="993" spans="1:12" s="222" customFormat="1" ht="51" hidden="1">
      <c r="A993" s="220"/>
      <c r="B993" s="217" t="s">
        <v>88</v>
      </c>
      <c r="C993" s="244"/>
      <c r="D993" s="146" t="s">
        <v>23</v>
      </c>
      <c r="E993" s="146" t="s">
        <v>14</v>
      </c>
      <c r="F993" s="146" t="s">
        <v>428</v>
      </c>
      <c r="G993" s="146" t="s">
        <v>49</v>
      </c>
      <c r="H993" s="320">
        <f>I993+J993+K993+L993</f>
        <v>0</v>
      </c>
      <c r="I993" s="321">
        <f>I994</f>
        <v>0</v>
      </c>
      <c r="J993" s="321">
        <f t="shared" si="240"/>
        <v>0</v>
      </c>
      <c r="K993" s="321">
        <f t="shared" si="240"/>
        <v>0</v>
      </c>
      <c r="L993" s="321">
        <f t="shared" si="240"/>
        <v>0</v>
      </c>
    </row>
    <row r="994" spans="1:12" s="222" customFormat="1" ht="54.75" hidden="1" customHeight="1">
      <c r="A994" s="220"/>
      <c r="B994" s="217" t="s">
        <v>66</v>
      </c>
      <c r="C994" s="244"/>
      <c r="D994" s="146" t="s">
        <v>23</v>
      </c>
      <c r="E994" s="146" t="s">
        <v>14</v>
      </c>
      <c r="F994" s="146" t="s">
        <v>428</v>
      </c>
      <c r="G994" s="146" t="s">
        <v>64</v>
      </c>
      <c r="H994" s="320">
        <f>SUM(I994:L994)</f>
        <v>0</v>
      </c>
      <c r="I994" s="321">
        <f>I995</f>
        <v>0</v>
      </c>
      <c r="J994" s="321">
        <f t="shared" si="240"/>
        <v>0</v>
      </c>
      <c r="K994" s="321">
        <f t="shared" si="240"/>
        <v>0</v>
      </c>
      <c r="L994" s="321">
        <f t="shared" si="240"/>
        <v>0</v>
      </c>
    </row>
    <row r="995" spans="1:12" s="222" customFormat="1" ht="76.5" hidden="1">
      <c r="A995" s="220"/>
      <c r="B995" s="217" t="s">
        <v>83</v>
      </c>
      <c r="C995" s="244"/>
      <c r="D995" s="146" t="s">
        <v>23</v>
      </c>
      <c r="E995" s="146" t="s">
        <v>14</v>
      </c>
      <c r="F995" s="146" t="s">
        <v>428</v>
      </c>
      <c r="G995" s="146" t="s">
        <v>65</v>
      </c>
      <c r="H995" s="320">
        <f>SUM(I995:L995)</f>
        <v>0</v>
      </c>
      <c r="I995" s="321">
        <v>0</v>
      </c>
      <c r="J995" s="341">
        <v>0</v>
      </c>
      <c r="K995" s="341">
        <v>0</v>
      </c>
      <c r="L995" s="341">
        <v>0</v>
      </c>
    </row>
    <row r="996" spans="1:12" s="222" customFormat="1" ht="38.25" hidden="1">
      <c r="A996" s="220"/>
      <c r="B996" s="217" t="s">
        <v>429</v>
      </c>
      <c r="C996" s="244"/>
      <c r="D996" s="146" t="s">
        <v>23</v>
      </c>
      <c r="E996" s="146" t="s">
        <v>14</v>
      </c>
      <c r="F996" s="146" t="s">
        <v>430</v>
      </c>
      <c r="G996" s="146"/>
      <c r="H996" s="320">
        <f>I996+J996+K996+L996</f>
        <v>0</v>
      </c>
      <c r="I996" s="321">
        <f>I997</f>
        <v>0</v>
      </c>
      <c r="J996" s="321">
        <f t="shared" ref="J996:L999" si="241">J997</f>
        <v>0</v>
      </c>
      <c r="K996" s="321">
        <f t="shared" si="241"/>
        <v>0</v>
      </c>
      <c r="L996" s="321">
        <f t="shared" si="241"/>
        <v>0</v>
      </c>
    </row>
    <row r="997" spans="1:12" s="222" customFormat="1" ht="25.5" hidden="1">
      <c r="A997" s="220"/>
      <c r="B997" s="116" t="s">
        <v>538</v>
      </c>
      <c r="C997" s="244"/>
      <c r="D997" s="146" t="s">
        <v>23</v>
      </c>
      <c r="E997" s="146" t="s">
        <v>14</v>
      </c>
      <c r="F997" s="146" t="s">
        <v>554</v>
      </c>
      <c r="G997" s="146"/>
      <c r="H997" s="320">
        <f>I997+J997+K997+L997</f>
        <v>0</v>
      </c>
      <c r="I997" s="321">
        <f>I998</f>
        <v>0</v>
      </c>
      <c r="J997" s="321">
        <f t="shared" si="241"/>
        <v>0</v>
      </c>
      <c r="K997" s="321">
        <f t="shared" si="241"/>
        <v>0</v>
      </c>
      <c r="L997" s="321">
        <f t="shared" si="241"/>
        <v>0</v>
      </c>
    </row>
    <row r="998" spans="1:12" s="222" customFormat="1" ht="51" hidden="1">
      <c r="A998" s="220"/>
      <c r="B998" s="217" t="s">
        <v>246</v>
      </c>
      <c r="C998" s="244"/>
      <c r="D998" s="146" t="s">
        <v>23</v>
      </c>
      <c r="E998" s="146" t="s">
        <v>14</v>
      </c>
      <c r="F998" s="146" t="s">
        <v>554</v>
      </c>
      <c r="G998" s="146" t="s">
        <v>49</v>
      </c>
      <c r="H998" s="320">
        <f>I998+J998+K998+L998</f>
        <v>0</v>
      </c>
      <c r="I998" s="321">
        <f>I999</f>
        <v>0</v>
      </c>
      <c r="J998" s="321">
        <f t="shared" si="241"/>
        <v>0</v>
      </c>
      <c r="K998" s="321">
        <f t="shared" si="241"/>
        <v>0</v>
      </c>
      <c r="L998" s="321">
        <f t="shared" si="241"/>
        <v>0</v>
      </c>
    </row>
    <row r="999" spans="1:12" s="222" customFormat="1" hidden="1">
      <c r="A999" s="220"/>
      <c r="B999" s="217" t="s">
        <v>66</v>
      </c>
      <c r="C999" s="244"/>
      <c r="D999" s="146" t="s">
        <v>23</v>
      </c>
      <c r="E999" s="146" t="s">
        <v>14</v>
      </c>
      <c r="F999" s="146" t="s">
        <v>554</v>
      </c>
      <c r="G999" s="146" t="s">
        <v>64</v>
      </c>
      <c r="H999" s="320">
        <f>SUM(I999:L999)</f>
        <v>0</v>
      </c>
      <c r="I999" s="321">
        <f>I1000</f>
        <v>0</v>
      </c>
      <c r="J999" s="321">
        <f t="shared" si="241"/>
        <v>0</v>
      </c>
      <c r="K999" s="321">
        <f t="shared" si="241"/>
        <v>0</v>
      </c>
      <c r="L999" s="321">
        <f t="shared" si="241"/>
        <v>0</v>
      </c>
    </row>
    <row r="1000" spans="1:12" s="241" customFormat="1" ht="25.5" hidden="1">
      <c r="A1000" s="220"/>
      <c r="B1000" s="217" t="s">
        <v>84</v>
      </c>
      <c r="C1000" s="244"/>
      <c r="D1000" s="146" t="s">
        <v>23</v>
      </c>
      <c r="E1000" s="146" t="s">
        <v>14</v>
      </c>
      <c r="F1000" s="146" t="s">
        <v>554</v>
      </c>
      <c r="G1000" s="146" t="s">
        <v>82</v>
      </c>
      <c r="H1000" s="320">
        <f>SUM(I1000:L1000)</f>
        <v>0</v>
      </c>
      <c r="I1000" s="321"/>
      <c r="J1000" s="321">
        <v>0</v>
      </c>
      <c r="K1000" s="321">
        <v>0</v>
      </c>
      <c r="L1000" s="321">
        <v>0</v>
      </c>
    </row>
    <row r="1001" spans="1:12" s="241" customFormat="1" ht="51" hidden="1">
      <c r="A1001" s="80"/>
      <c r="B1001" s="13" t="s">
        <v>677</v>
      </c>
      <c r="C1001" s="84"/>
      <c r="D1001" s="15" t="s">
        <v>23</v>
      </c>
      <c r="E1001" s="15" t="s">
        <v>14</v>
      </c>
      <c r="F1001" s="15" t="s">
        <v>678</v>
      </c>
      <c r="G1001" s="15"/>
      <c r="H1001" s="159">
        <f t="shared" ref="H1001:H1009" si="242">I1001+J1001+K1001+L1001</f>
        <v>0</v>
      </c>
      <c r="I1001" s="160">
        <f>I1002</f>
        <v>0</v>
      </c>
      <c r="J1001" s="160">
        <f t="shared" ref="J1001:L1004" si="243">J1002</f>
        <v>0</v>
      </c>
      <c r="K1001" s="160">
        <f t="shared" si="243"/>
        <v>0</v>
      </c>
      <c r="L1001" s="160">
        <f t="shared" si="243"/>
        <v>0</v>
      </c>
    </row>
    <row r="1002" spans="1:12" s="241" customFormat="1" ht="25.5" hidden="1">
      <c r="A1002" s="80"/>
      <c r="B1002" s="13" t="s">
        <v>538</v>
      </c>
      <c r="C1002" s="84"/>
      <c r="D1002" s="15" t="s">
        <v>23</v>
      </c>
      <c r="E1002" s="15" t="s">
        <v>14</v>
      </c>
      <c r="F1002" s="15" t="s">
        <v>679</v>
      </c>
      <c r="G1002" s="15"/>
      <c r="H1002" s="159">
        <f t="shared" si="242"/>
        <v>0</v>
      </c>
      <c r="I1002" s="160">
        <f>I1003</f>
        <v>0</v>
      </c>
      <c r="J1002" s="160">
        <f t="shared" si="243"/>
        <v>0</v>
      </c>
      <c r="K1002" s="160">
        <f t="shared" si="243"/>
        <v>0</v>
      </c>
      <c r="L1002" s="160">
        <f t="shared" si="243"/>
        <v>0</v>
      </c>
    </row>
    <row r="1003" spans="1:12" s="241" customFormat="1" ht="51" hidden="1">
      <c r="A1003" s="80"/>
      <c r="B1003" s="13" t="s">
        <v>88</v>
      </c>
      <c r="C1003" s="14"/>
      <c r="D1003" s="15" t="s">
        <v>23</v>
      </c>
      <c r="E1003" s="15" t="s">
        <v>14</v>
      </c>
      <c r="F1003" s="15" t="s">
        <v>679</v>
      </c>
      <c r="G1003" s="15" t="s">
        <v>49</v>
      </c>
      <c r="H1003" s="159">
        <f t="shared" si="242"/>
        <v>0</v>
      </c>
      <c r="I1003" s="160">
        <f>I1004</f>
        <v>0</v>
      </c>
      <c r="J1003" s="160">
        <f t="shared" si="243"/>
        <v>0</v>
      </c>
      <c r="K1003" s="160">
        <f t="shared" si="243"/>
        <v>0</v>
      </c>
      <c r="L1003" s="160">
        <f t="shared" si="243"/>
        <v>0</v>
      </c>
    </row>
    <row r="1004" spans="1:12" s="241" customFormat="1" ht="25.5" hidden="1" customHeight="1">
      <c r="A1004" s="80"/>
      <c r="B1004" s="13" t="s">
        <v>66</v>
      </c>
      <c r="C1004" s="14"/>
      <c r="D1004" s="15" t="s">
        <v>23</v>
      </c>
      <c r="E1004" s="15" t="s">
        <v>14</v>
      </c>
      <c r="F1004" s="15" t="s">
        <v>679</v>
      </c>
      <c r="G1004" s="15" t="s">
        <v>64</v>
      </c>
      <c r="H1004" s="159">
        <f t="shared" si="242"/>
        <v>0</v>
      </c>
      <c r="I1004" s="160">
        <f>I1005</f>
        <v>0</v>
      </c>
      <c r="J1004" s="160">
        <f t="shared" si="243"/>
        <v>0</v>
      </c>
      <c r="K1004" s="160">
        <f t="shared" si="243"/>
        <v>0</v>
      </c>
      <c r="L1004" s="160">
        <f t="shared" si="243"/>
        <v>0</v>
      </c>
    </row>
    <row r="1005" spans="1:12" s="241" customFormat="1" ht="33" hidden="1" customHeight="1">
      <c r="A1005" s="80"/>
      <c r="B1005" s="217" t="s">
        <v>84</v>
      </c>
      <c r="C1005" s="244"/>
      <c r="D1005" s="146" t="s">
        <v>23</v>
      </c>
      <c r="E1005" s="146" t="s">
        <v>14</v>
      </c>
      <c r="F1005" s="15" t="s">
        <v>679</v>
      </c>
      <c r="G1005" s="146" t="s">
        <v>82</v>
      </c>
      <c r="H1005" s="159">
        <f t="shared" si="242"/>
        <v>0</v>
      </c>
      <c r="I1005" s="160"/>
      <c r="J1005" s="160">
        <v>0</v>
      </c>
      <c r="K1005" s="160">
        <v>0</v>
      </c>
      <c r="L1005" s="160">
        <v>0</v>
      </c>
    </row>
    <row r="1006" spans="1:12" s="241" customFormat="1" ht="25.5" customHeight="1">
      <c r="A1006" s="220"/>
      <c r="B1006" s="217" t="s">
        <v>431</v>
      </c>
      <c r="C1006" s="244"/>
      <c r="D1006" s="146" t="s">
        <v>23</v>
      </c>
      <c r="E1006" s="146" t="s">
        <v>14</v>
      </c>
      <c r="F1006" s="146" t="s">
        <v>432</v>
      </c>
      <c r="G1006" s="146"/>
      <c r="H1006" s="320">
        <f t="shared" si="242"/>
        <v>-900.69999999999982</v>
      </c>
      <c r="I1006" s="321">
        <f>I1007+I1012+I1017+I1026+I1036</f>
        <v>-900.69999999999982</v>
      </c>
      <c r="J1006" s="321">
        <f>J1007+J1012+J1017+J1026+J1036</f>
        <v>0</v>
      </c>
      <c r="K1006" s="321">
        <f>K1007+K1012+K1017+K1026+K1036</f>
        <v>0</v>
      </c>
      <c r="L1006" s="321">
        <f>L1007+L1012+L1017+L1026+L1036</f>
        <v>0</v>
      </c>
    </row>
    <row r="1007" spans="1:12" s="241" customFormat="1" ht="38.25" hidden="1">
      <c r="A1007" s="220"/>
      <c r="B1007" s="217" t="s">
        <v>405</v>
      </c>
      <c r="C1007" s="244"/>
      <c r="D1007" s="146" t="s">
        <v>23</v>
      </c>
      <c r="E1007" s="146" t="s">
        <v>14</v>
      </c>
      <c r="F1007" s="146" t="s">
        <v>433</v>
      </c>
      <c r="G1007" s="146"/>
      <c r="H1007" s="320">
        <f t="shared" si="242"/>
        <v>0</v>
      </c>
      <c r="I1007" s="321">
        <f>I1008</f>
        <v>0</v>
      </c>
      <c r="J1007" s="321">
        <f t="shared" ref="J1007:L1010" si="244">J1008</f>
        <v>0</v>
      </c>
      <c r="K1007" s="321">
        <f t="shared" si="244"/>
        <v>0</v>
      </c>
      <c r="L1007" s="321">
        <f t="shared" si="244"/>
        <v>0</v>
      </c>
    </row>
    <row r="1008" spans="1:12" s="222" customFormat="1" ht="25.5" hidden="1">
      <c r="A1008" s="220"/>
      <c r="B1008" s="116" t="s">
        <v>538</v>
      </c>
      <c r="C1008" s="244"/>
      <c r="D1008" s="146" t="s">
        <v>23</v>
      </c>
      <c r="E1008" s="146" t="s">
        <v>14</v>
      </c>
      <c r="F1008" s="146" t="s">
        <v>551</v>
      </c>
      <c r="G1008" s="146"/>
      <c r="H1008" s="320">
        <f t="shared" si="242"/>
        <v>0</v>
      </c>
      <c r="I1008" s="321">
        <f>I1009</f>
        <v>0</v>
      </c>
      <c r="J1008" s="321">
        <f t="shared" si="244"/>
        <v>0</v>
      </c>
      <c r="K1008" s="321">
        <f t="shared" si="244"/>
        <v>0</v>
      </c>
      <c r="L1008" s="321">
        <f t="shared" si="244"/>
        <v>0</v>
      </c>
    </row>
    <row r="1009" spans="1:12" s="222" customFormat="1" ht="51" hidden="1">
      <c r="A1009" s="220"/>
      <c r="B1009" s="217" t="s">
        <v>246</v>
      </c>
      <c r="C1009" s="244"/>
      <c r="D1009" s="146" t="s">
        <v>23</v>
      </c>
      <c r="E1009" s="146" t="s">
        <v>14</v>
      </c>
      <c r="F1009" s="146" t="s">
        <v>551</v>
      </c>
      <c r="G1009" s="146" t="s">
        <v>49</v>
      </c>
      <c r="H1009" s="320">
        <f t="shared" si="242"/>
        <v>0</v>
      </c>
      <c r="I1009" s="321">
        <f>I1010</f>
        <v>0</v>
      </c>
      <c r="J1009" s="321">
        <f t="shared" si="244"/>
        <v>0</v>
      </c>
      <c r="K1009" s="321">
        <f t="shared" si="244"/>
        <v>0</v>
      </c>
      <c r="L1009" s="321">
        <f t="shared" si="244"/>
        <v>0</v>
      </c>
    </row>
    <row r="1010" spans="1:12" s="222" customFormat="1" hidden="1">
      <c r="A1010" s="220"/>
      <c r="B1010" s="217" t="s">
        <v>66</v>
      </c>
      <c r="C1010" s="244"/>
      <c r="D1010" s="146" t="s">
        <v>23</v>
      </c>
      <c r="E1010" s="146" t="s">
        <v>14</v>
      </c>
      <c r="F1010" s="146" t="s">
        <v>551</v>
      </c>
      <c r="G1010" s="146" t="s">
        <v>64</v>
      </c>
      <c r="H1010" s="320">
        <f>SUM(I1010:L1010)</f>
        <v>0</v>
      </c>
      <c r="I1010" s="321">
        <f>I1011</f>
        <v>0</v>
      </c>
      <c r="J1010" s="321">
        <f t="shared" si="244"/>
        <v>0</v>
      </c>
      <c r="K1010" s="321">
        <f t="shared" si="244"/>
        <v>0</v>
      </c>
      <c r="L1010" s="321">
        <f t="shared" si="244"/>
        <v>0</v>
      </c>
    </row>
    <row r="1011" spans="1:12" s="222" customFormat="1" ht="25.5" hidden="1">
      <c r="A1011" s="220"/>
      <c r="B1011" s="217" t="s">
        <v>84</v>
      </c>
      <c r="C1011" s="244"/>
      <c r="D1011" s="146" t="s">
        <v>23</v>
      </c>
      <c r="E1011" s="146" t="s">
        <v>14</v>
      </c>
      <c r="F1011" s="146" t="s">
        <v>551</v>
      </c>
      <c r="G1011" s="146" t="s">
        <v>82</v>
      </c>
      <c r="H1011" s="320">
        <f>SUM(I1011:L1011)</f>
        <v>0</v>
      </c>
      <c r="I1011" s="321">
        <v>0</v>
      </c>
      <c r="J1011" s="321">
        <v>0</v>
      </c>
      <c r="K1011" s="321">
        <v>0</v>
      </c>
      <c r="L1011" s="321">
        <v>0</v>
      </c>
    </row>
    <row r="1012" spans="1:12" s="222" customFormat="1" ht="51" hidden="1">
      <c r="A1012" s="220"/>
      <c r="B1012" s="217" t="s">
        <v>434</v>
      </c>
      <c r="C1012" s="244"/>
      <c r="D1012" s="146" t="s">
        <v>23</v>
      </c>
      <c r="E1012" s="146" t="s">
        <v>14</v>
      </c>
      <c r="F1012" s="146" t="s">
        <v>435</v>
      </c>
      <c r="G1012" s="146"/>
      <c r="H1012" s="320">
        <f>I1012+J1012+K1012+L1012</f>
        <v>0</v>
      </c>
      <c r="I1012" s="321">
        <f>I1013</f>
        <v>0</v>
      </c>
      <c r="J1012" s="321">
        <f t="shared" ref="J1012:L1015" si="245">J1013</f>
        <v>0</v>
      </c>
      <c r="K1012" s="321">
        <f t="shared" si="245"/>
        <v>0</v>
      </c>
      <c r="L1012" s="321">
        <f t="shared" si="245"/>
        <v>0</v>
      </c>
    </row>
    <row r="1013" spans="1:12" s="222" customFormat="1" ht="25.5" hidden="1">
      <c r="A1013" s="220"/>
      <c r="B1013" s="116" t="s">
        <v>538</v>
      </c>
      <c r="C1013" s="244"/>
      <c r="D1013" s="146" t="s">
        <v>23</v>
      </c>
      <c r="E1013" s="146" t="s">
        <v>14</v>
      </c>
      <c r="F1013" s="146" t="s">
        <v>550</v>
      </c>
      <c r="G1013" s="146"/>
      <c r="H1013" s="320">
        <f>I1013+J1013+K1013+L1013</f>
        <v>0</v>
      </c>
      <c r="I1013" s="321">
        <f>I1014</f>
        <v>0</v>
      </c>
      <c r="J1013" s="321">
        <f t="shared" si="245"/>
        <v>0</v>
      </c>
      <c r="K1013" s="321">
        <f t="shared" si="245"/>
        <v>0</v>
      </c>
      <c r="L1013" s="321">
        <f t="shared" si="245"/>
        <v>0</v>
      </c>
    </row>
    <row r="1014" spans="1:12" s="222" customFormat="1" ht="56.25" hidden="1" customHeight="1">
      <c r="A1014" s="220"/>
      <c r="B1014" s="217" t="s">
        <v>246</v>
      </c>
      <c r="C1014" s="244"/>
      <c r="D1014" s="146" t="s">
        <v>23</v>
      </c>
      <c r="E1014" s="146" t="s">
        <v>14</v>
      </c>
      <c r="F1014" s="146" t="s">
        <v>550</v>
      </c>
      <c r="G1014" s="146" t="s">
        <v>49</v>
      </c>
      <c r="H1014" s="320">
        <f>I1014+J1014+K1014+L1014</f>
        <v>0</v>
      </c>
      <c r="I1014" s="321">
        <f>I1015</f>
        <v>0</v>
      </c>
      <c r="J1014" s="321">
        <f t="shared" si="245"/>
        <v>0</v>
      </c>
      <c r="K1014" s="321">
        <f t="shared" si="245"/>
        <v>0</v>
      </c>
      <c r="L1014" s="321">
        <f t="shared" si="245"/>
        <v>0</v>
      </c>
    </row>
    <row r="1015" spans="1:12" s="222" customFormat="1" hidden="1">
      <c r="A1015" s="220"/>
      <c r="B1015" s="217" t="s">
        <v>66</v>
      </c>
      <c r="C1015" s="244"/>
      <c r="D1015" s="146" t="s">
        <v>23</v>
      </c>
      <c r="E1015" s="146" t="s">
        <v>14</v>
      </c>
      <c r="F1015" s="146" t="s">
        <v>550</v>
      </c>
      <c r="G1015" s="146" t="s">
        <v>64</v>
      </c>
      <c r="H1015" s="320">
        <f>SUM(I1015:L1015)</f>
        <v>0</v>
      </c>
      <c r="I1015" s="321">
        <f>I1016</f>
        <v>0</v>
      </c>
      <c r="J1015" s="321">
        <f t="shared" si="245"/>
        <v>0</v>
      </c>
      <c r="K1015" s="321">
        <f t="shared" si="245"/>
        <v>0</v>
      </c>
      <c r="L1015" s="321">
        <f t="shared" si="245"/>
        <v>0</v>
      </c>
    </row>
    <row r="1016" spans="1:12" s="222" customFormat="1" ht="25.5" hidden="1">
      <c r="A1016" s="220"/>
      <c r="B1016" s="217" t="s">
        <v>84</v>
      </c>
      <c r="C1016" s="244"/>
      <c r="D1016" s="146" t="s">
        <v>23</v>
      </c>
      <c r="E1016" s="146" t="s">
        <v>14</v>
      </c>
      <c r="F1016" s="146" t="s">
        <v>550</v>
      </c>
      <c r="G1016" s="146" t="s">
        <v>82</v>
      </c>
      <c r="H1016" s="320">
        <f>SUM(I1016:L1016)</f>
        <v>0</v>
      </c>
      <c r="I1016" s="321">
        <v>0</v>
      </c>
      <c r="J1016" s="321">
        <v>0</v>
      </c>
      <c r="K1016" s="321">
        <v>0</v>
      </c>
      <c r="L1016" s="321">
        <v>0</v>
      </c>
    </row>
    <row r="1017" spans="1:12" s="222" customFormat="1" ht="51">
      <c r="A1017" s="220"/>
      <c r="B1017" s="217" t="s">
        <v>436</v>
      </c>
      <c r="C1017" s="244"/>
      <c r="D1017" s="146" t="s">
        <v>23</v>
      </c>
      <c r="E1017" s="146" t="s">
        <v>14</v>
      </c>
      <c r="F1017" s="146" t="s">
        <v>437</v>
      </c>
      <c r="G1017" s="146"/>
      <c r="H1017" s="320">
        <f>I1017+J1017+K1017+L1017</f>
        <v>2309.3000000000002</v>
      </c>
      <c r="I1017" s="321">
        <f>I1018+I1022</f>
        <v>2309.3000000000002</v>
      </c>
      <c r="J1017" s="321">
        <f>J1018+J1022</f>
        <v>0</v>
      </c>
      <c r="K1017" s="321">
        <f>K1018+K1022</f>
        <v>0</v>
      </c>
      <c r="L1017" s="321">
        <f>L1018+L1022</f>
        <v>0</v>
      </c>
    </row>
    <row r="1018" spans="1:12" s="150" customFormat="1" ht="53.25" customHeight="1">
      <c r="A1018" s="220"/>
      <c r="B1018" s="217" t="s">
        <v>200</v>
      </c>
      <c r="C1018" s="244"/>
      <c r="D1018" s="146" t="s">
        <v>23</v>
      </c>
      <c r="E1018" s="146" t="s">
        <v>14</v>
      </c>
      <c r="F1018" s="146" t="s">
        <v>438</v>
      </c>
      <c r="G1018" s="146"/>
      <c r="H1018" s="320">
        <f>I1018+J1018+K1018+L1018</f>
        <v>2309.3000000000002</v>
      </c>
      <c r="I1018" s="321">
        <f>I1019</f>
        <v>2309.3000000000002</v>
      </c>
      <c r="J1018" s="321">
        <f t="shared" ref="J1018:L1020" si="246">J1019</f>
        <v>0</v>
      </c>
      <c r="K1018" s="321">
        <f t="shared" si="246"/>
        <v>0</v>
      </c>
      <c r="L1018" s="321">
        <f t="shared" si="246"/>
        <v>0</v>
      </c>
    </row>
    <row r="1019" spans="1:12" s="150" customFormat="1" ht="42.75" customHeight="1">
      <c r="A1019" s="220"/>
      <c r="B1019" s="217" t="s">
        <v>88</v>
      </c>
      <c r="C1019" s="244"/>
      <c r="D1019" s="146" t="s">
        <v>23</v>
      </c>
      <c r="E1019" s="146" t="s">
        <v>14</v>
      </c>
      <c r="F1019" s="146" t="s">
        <v>438</v>
      </c>
      <c r="G1019" s="146" t="s">
        <v>49</v>
      </c>
      <c r="H1019" s="320">
        <f>I1019+J1019+K1019+L1019</f>
        <v>2309.3000000000002</v>
      </c>
      <c r="I1019" s="321">
        <f>I1020</f>
        <v>2309.3000000000002</v>
      </c>
      <c r="J1019" s="321">
        <f t="shared" si="246"/>
        <v>0</v>
      </c>
      <c r="K1019" s="321">
        <f t="shared" si="246"/>
        <v>0</v>
      </c>
      <c r="L1019" s="321">
        <f t="shared" si="246"/>
        <v>0</v>
      </c>
    </row>
    <row r="1020" spans="1:12" s="150" customFormat="1">
      <c r="A1020" s="220"/>
      <c r="B1020" s="217" t="s">
        <v>66</v>
      </c>
      <c r="C1020" s="244"/>
      <c r="D1020" s="146" t="s">
        <v>23</v>
      </c>
      <c r="E1020" s="146" t="s">
        <v>14</v>
      </c>
      <c r="F1020" s="146" t="s">
        <v>438</v>
      </c>
      <c r="G1020" s="146" t="s">
        <v>64</v>
      </c>
      <c r="H1020" s="320">
        <f>SUM(I1020:L1020)</f>
        <v>2309.3000000000002</v>
      </c>
      <c r="I1020" s="321">
        <f>I1021</f>
        <v>2309.3000000000002</v>
      </c>
      <c r="J1020" s="321">
        <f t="shared" si="246"/>
        <v>0</v>
      </c>
      <c r="K1020" s="321">
        <f t="shared" si="246"/>
        <v>0</v>
      </c>
      <c r="L1020" s="321">
        <f t="shared" si="246"/>
        <v>0</v>
      </c>
    </row>
    <row r="1021" spans="1:12" s="150" customFormat="1" ht="76.5">
      <c r="A1021" s="220"/>
      <c r="B1021" s="217" t="s">
        <v>83</v>
      </c>
      <c r="C1021" s="244"/>
      <c r="D1021" s="146" t="s">
        <v>23</v>
      </c>
      <c r="E1021" s="146" t="s">
        <v>14</v>
      </c>
      <c r="F1021" s="146" t="s">
        <v>438</v>
      </c>
      <c r="G1021" s="146" t="s">
        <v>65</v>
      </c>
      <c r="H1021" s="320">
        <f>SUM(I1021:L1021)</f>
        <v>2309.3000000000002</v>
      </c>
      <c r="I1021" s="321">
        <f>250+2059.3</f>
        <v>2309.3000000000002</v>
      </c>
      <c r="J1021" s="341">
        <v>0</v>
      </c>
      <c r="K1021" s="341">
        <v>0</v>
      </c>
      <c r="L1021" s="341">
        <v>0</v>
      </c>
    </row>
    <row r="1022" spans="1:12" s="150" customFormat="1" ht="318.75" hidden="1">
      <c r="A1022" s="220"/>
      <c r="B1022" s="217" t="s">
        <v>493</v>
      </c>
      <c r="C1022" s="244"/>
      <c r="D1022" s="146" t="s">
        <v>23</v>
      </c>
      <c r="E1022" s="146" t="s">
        <v>14</v>
      </c>
      <c r="F1022" s="146" t="s">
        <v>439</v>
      </c>
      <c r="G1022" s="146"/>
      <c r="H1022" s="320">
        <f>I1022+J1022+K1022+L1022</f>
        <v>0</v>
      </c>
      <c r="I1022" s="321">
        <f>I1023</f>
        <v>0</v>
      </c>
      <c r="J1022" s="321">
        <f t="shared" ref="J1022:L1028" si="247">J1023</f>
        <v>0</v>
      </c>
      <c r="K1022" s="321">
        <f t="shared" si="247"/>
        <v>0</v>
      </c>
      <c r="L1022" s="321">
        <f t="shared" si="247"/>
        <v>0</v>
      </c>
    </row>
    <row r="1023" spans="1:12" s="150" customFormat="1" ht="53.25" hidden="1" customHeight="1">
      <c r="A1023" s="220"/>
      <c r="B1023" s="217" t="s">
        <v>88</v>
      </c>
      <c r="C1023" s="244"/>
      <c r="D1023" s="146" t="s">
        <v>23</v>
      </c>
      <c r="E1023" s="146" t="s">
        <v>14</v>
      </c>
      <c r="F1023" s="146" t="s">
        <v>439</v>
      </c>
      <c r="G1023" s="146" t="s">
        <v>49</v>
      </c>
      <c r="H1023" s="320">
        <f>I1023+J1023+K1023+L1023</f>
        <v>0</v>
      </c>
      <c r="I1023" s="321">
        <f>I1024</f>
        <v>0</v>
      </c>
      <c r="J1023" s="321">
        <f t="shared" si="247"/>
        <v>0</v>
      </c>
      <c r="K1023" s="321">
        <f t="shared" si="247"/>
        <v>0</v>
      </c>
      <c r="L1023" s="321">
        <f t="shared" si="247"/>
        <v>0</v>
      </c>
    </row>
    <row r="1024" spans="1:12" s="150" customFormat="1" hidden="1">
      <c r="A1024" s="220"/>
      <c r="B1024" s="217" t="s">
        <v>66</v>
      </c>
      <c r="C1024" s="244"/>
      <c r="D1024" s="146" t="s">
        <v>23</v>
      </c>
      <c r="E1024" s="146" t="s">
        <v>14</v>
      </c>
      <c r="F1024" s="146" t="s">
        <v>439</v>
      </c>
      <c r="G1024" s="146" t="s">
        <v>64</v>
      </c>
      <c r="H1024" s="320">
        <f>SUM(I1024:L1024)</f>
        <v>0</v>
      </c>
      <c r="I1024" s="321">
        <f>I1025</f>
        <v>0</v>
      </c>
      <c r="J1024" s="321">
        <f t="shared" si="247"/>
        <v>0</v>
      </c>
      <c r="K1024" s="321">
        <f t="shared" si="247"/>
        <v>0</v>
      </c>
      <c r="L1024" s="321">
        <f t="shared" si="247"/>
        <v>0</v>
      </c>
    </row>
    <row r="1025" spans="1:20" s="150" customFormat="1" ht="76.5" hidden="1">
      <c r="A1025" s="220"/>
      <c r="B1025" s="217" t="s">
        <v>83</v>
      </c>
      <c r="C1025" s="244"/>
      <c r="D1025" s="146" t="s">
        <v>23</v>
      </c>
      <c r="E1025" s="146" t="s">
        <v>14</v>
      </c>
      <c r="F1025" s="146" t="s">
        <v>439</v>
      </c>
      <c r="G1025" s="146" t="s">
        <v>65</v>
      </c>
      <c r="H1025" s="320">
        <f>SUM(I1025:L1025)</f>
        <v>0</v>
      </c>
      <c r="I1025" s="321">
        <v>0</v>
      </c>
      <c r="J1025" s="341">
        <v>0</v>
      </c>
      <c r="K1025" s="341">
        <v>0</v>
      </c>
      <c r="L1025" s="341">
        <v>0</v>
      </c>
    </row>
    <row r="1026" spans="1:20" s="150" customFormat="1" ht="38.25">
      <c r="A1026" s="220"/>
      <c r="B1026" s="217" t="s">
        <v>577</v>
      </c>
      <c r="C1026" s="244"/>
      <c r="D1026" s="146" t="s">
        <v>23</v>
      </c>
      <c r="E1026" s="146" t="s">
        <v>14</v>
      </c>
      <c r="F1026" s="146" t="s">
        <v>576</v>
      </c>
      <c r="G1026" s="146"/>
      <c r="H1026" s="320">
        <f>SUM(I1026:L1026)</f>
        <v>-250</v>
      </c>
      <c r="I1026" s="321">
        <f>I1027+I1032</f>
        <v>-250</v>
      </c>
      <c r="J1026" s="321">
        <f>J1027+J1032</f>
        <v>0</v>
      </c>
      <c r="K1026" s="321">
        <f>K1027+K1032</f>
        <v>0</v>
      </c>
      <c r="L1026" s="321">
        <f>L1027+L1032</f>
        <v>0</v>
      </c>
    </row>
    <row r="1027" spans="1:20" s="150" customFormat="1" ht="25.5">
      <c r="A1027" s="220"/>
      <c r="B1027" s="116" t="s">
        <v>538</v>
      </c>
      <c r="C1027" s="244"/>
      <c r="D1027" s="146" t="s">
        <v>23</v>
      </c>
      <c r="E1027" s="146" t="s">
        <v>14</v>
      </c>
      <c r="F1027" s="146" t="s">
        <v>549</v>
      </c>
      <c r="G1027" s="146"/>
      <c r="H1027" s="320">
        <f>I1027+J1027+K1027+L1027</f>
        <v>-250</v>
      </c>
      <c r="I1027" s="321">
        <f>I1028</f>
        <v>-250</v>
      </c>
      <c r="J1027" s="321">
        <f t="shared" si="247"/>
        <v>0</v>
      </c>
      <c r="K1027" s="321">
        <f t="shared" si="247"/>
        <v>0</v>
      </c>
      <c r="L1027" s="321">
        <f t="shared" si="247"/>
        <v>0</v>
      </c>
    </row>
    <row r="1028" spans="1:20" s="150" customFormat="1" ht="51">
      <c r="A1028" s="220"/>
      <c r="B1028" s="217" t="s">
        <v>88</v>
      </c>
      <c r="C1028" s="244"/>
      <c r="D1028" s="146" t="s">
        <v>23</v>
      </c>
      <c r="E1028" s="146" t="s">
        <v>14</v>
      </c>
      <c r="F1028" s="146" t="s">
        <v>549</v>
      </c>
      <c r="G1028" s="146" t="s">
        <v>49</v>
      </c>
      <c r="H1028" s="320">
        <f>I1028+J1028+K1028+L1028</f>
        <v>-250</v>
      </c>
      <c r="I1028" s="321">
        <f>I1029</f>
        <v>-250</v>
      </c>
      <c r="J1028" s="321">
        <f t="shared" si="247"/>
        <v>0</v>
      </c>
      <c r="K1028" s="321">
        <f t="shared" si="247"/>
        <v>0</v>
      </c>
      <c r="L1028" s="321">
        <f t="shared" si="247"/>
        <v>0</v>
      </c>
    </row>
    <row r="1029" spans="1:20" s="222" customFormat="1">
      <c r="A1029" s="220"/>
      <c r="B1029" s="217" t="s">
        <v>66</v>
      </c>
      <c r="C1029" s="244"/>
      <c r="D1029" s="146" t="s">
        <v>23</v>
      </c>
      <c r="E1029" s="146" t="s">
        <v>14</v>
      </c>
      <c r="F1029" s="146" t="s">
        <v>549</v>
      </c>
      <c r="G1029" s="146" t="s">
        <v>64</v>
      </c>
      <c r="H1029" s="320">
        <f t="shared" ref="H1029:H1041" si="248">SUM(I1029:L1029)</f>
        <v>-250</v>
      </c>
      <c r="I1029" s="321">
        <f>I1030+I1031</f>
        <v>-250</v>
      </c>
      <c r="J1029" s="321">
        <f>J1030+J1031</f>
        <v>0</v>
      </c>
      <c r="K1029" s="321">
        <f>K1030+K1031</f>
        <v>0</v>
      </c>
      <c r="L1029" s="321">
        <f>L1030+L1031</f>
        <v>0</v>
      </c>
    </row>
    <row r="1030" spans="1:20" s="222" customFormat="1" ht="76.5" hidden="1">
      <c r="A1030" s="220"/>
      <c r="B1030" s="217" t="s">
        <v>83</v>
      </c>
      <c r="C1030" s="244"/>
      <c r="D1030" s="146" t="s">
        <v>23</v>
      </c>
      <c r="E1030" s="146" t="s">
        <v>14</v>
      </c>
      <c r="F1030" s="146" t="s">
        <v>549</v>
      </c>
      <c r="G1030" s="146" t="s">
        <v>65</v>
      </c>
      <c r="H1030" s="320">
        <f t="shared" si="248"/>
        <v>0</v>
      </c>
      <c r="I1030" s="321"/>
      <c r="J1030" s="341">
        <v>0</v>
      </c>
      <c r="K1030" s="341">
        <v>0</v>
      </c>
      <c r="L1030" s="341">
        <v>0</v>
      </c>
    </row>
    <row r="1031" spans="1:20" s="222" customFormat="1" ht="25.5">
      <c r="A1031" s="220"/>
      <c r="B1031" s="217" t="s">
        <v>84</v>
      </c>
      <c r="C1031" s="244"/>
      <c r="D1031" s="146" t="s">
        <v>23</v>
      </c>
      <c r="E1031" s="146" t="s">
        <v>14</v>
      </c>
      <c r="F1031" s="146" t="s">
        <v>549</v>
      </c>
      <c r="G1031" s="146" t="s">
        <v>82</v>
      </c>
      <c r="H1031" s="320">
        <f t="shared" si="248"/>
        <v>-250</v>
      </c>
      <c r="I1031" s="321">
        <f>-250</f>
        <v>-250</v>
      </c>
      <c r="J1031" s="341">
        <v>0</v>
      </c>
      <c r="K1031" s="341">
        <v>0</v>
      </c>
      <c r="L1031" s="341">
        <v>0</v>
      </c>
    </row>
    <row r="1032" spans="1:20" s="222" customFormat="1" ht="63.75" hidden="1">
      <c r="A1032" s="220"/>
      <c r="B1032" s="217" t="s">
        <v>587</v>
      </c>
      <c r="C1032" s="279"/>
      <c r="D1032" s="146" t="s">
        <v>23</v>
      </c>
      <c r="E1032" s="146" t="s">
        <v>14</v>
      </c>
      <c r="F1032" s="146" t="s">
        <v>670</v>
      </c>
      <c r="G1032" s="243"/>
      <c r="H1032" s="320">
        <f>SUM(I1032:L1032)</f>
        <v>0</v>
      </c>
      <c r="I1032" s="321">
        <f t="shared" ref="I1032:L1034" si="249">I1033</f>
        <v>0</v>
      </c>
      <c r="J1032" s="321">
        <f t="shared" si="249"/>
        <v>0</v>
      </c>
      <c r="K1032" s="321">
        <f t="shared" si="249"/>
        <v>0</v>
      </c>
      <c r="L1032" s="321">
        <f t="shared" si="249"/>
        <v>0</v>
      </c>
    </row>
    <row r="1033" spans="1:20" s="25" customFormat="1" ht="51" hidden="1">
      <c r="A1033" s="220"/>
      <c r="B1033" s="217" t="s">
        <v>223</v>
      </c>
      <c r="C1033" s="217"/>
      <c r="D1033" s="146" t="s">
        <v>23</v>
      </c>
      <c r="E1033" s="146" t="s">
        <v>14</v>
      </c>
      <c r="F1033" s="146" t="s">
        <v>670</v>
      </c>
      <c r="G1033" s="146" t="s">
        <v>49</v>
      </c>
      <c r="H1033" s="320">
        <f>SUM(I1033:L1033)</f>
        <v>0</v>
      </c>
      <c r="I1033" s="321">
        <f t="shared" si="249"/>
        <v>0</v>
      </c>
      <c r="J1033" s="321">
        <f t="shared" si="249"/>
        <v>0</v>
      </c>
      <c r="K1033" s="321">
        <f t="shared" si="249"/>
        <v>0</v>
      </c>
      <c r="L1033" s="321">
        <f t="shared" si="249"/>
        <v>0</v>
      </c>
      <c r="M1033" s="309"/>
      <c r="N1033" s="309"/>
      <c r="O1033" s="309"/>
      <c r="P1033" s="309"/>
      <c r="Q1033" s="309"/>
      <c r="R1033" s="309"/>
      <c r="S1033" s="309"/>
      <c r="T1033" s="309"/>
    </row>
    <row r="1034" spans="1:20" s="222" customFormat="1" hidden="1">
      <c r="A1034" s="220"/>
      <c r="B1034" s="217" t="s">
        <v>66</v>
      </c>
      <c r="C1034" s="244"/>
      <c r="D1034" s="146" t="s">
        <v>23</v>
      </c>
      <c r="E1034" s="146" t="s">
        <v>14</v>
      </c>
      <c r="F1034" s="146" t="s">
        <v>670</v>
      </c>
      <c r="G1034" s="146" t="s">
        <v>64</v>
      </c>
      <c r="H1034" s="320">
        <f>SUM(I1034:L1034)</f>
        <v>0</v>
      </c>
      <c r="I1034" s="321">
        <f>I1035</f>
        <v>0</v>
      </c>
      <c r="J1034" s="321">
        <f t="shared" si="249"/>
        <v>0</v>
      </c>
      <c r="K1034" s="321">
        <f t="shared" si="249"/>
        <v>0</v>
      </c>
      <c r="L1034" s="321">
        <f t="shared" si="249"/>
        <v>0</v>
      </c>
    </row>
    <row r="1035" spans="1:20" s="222" customFormat="1" ht="25.5" hidden="1">
      <c r="A1035" s="220"/>
      <c r="B1035" s="217" t="s">
        <v>84</v>
      </c>
      <c r="C1035" s="244"/>
      <c r="D1035" s="146" t="s">
        <v>23</v>
      </c>
      <c r="E1035" s="146" t="s">
        <v>14</v>
      </c>
      <c r="F1035" s="146" t="s">
        <v>670</v>
      </c>
      <c r="G1035" s="146" t="s">
        <v>82</v>
      </c>
      <c r="H1035" s="320">
        <f>SUM(I1035:L1035)</f>
        <v>0</v>
      </c>
      <c r="I1035" s="321">
        <v>0</v>
      </c>
      <c r="J1035" s="341">
        <v>0</v>
      </c>
      <c r="K1035" s="341">
        <v>0</v>
      </c>
      <c r="L1035" s="341"/>
    </row>
    <row r="1036" spans="1:20" s="231" customFormat="1" ht="12.75" customHeight="1">
      <c r="A1036" s="220"/>
      <c r="B1036" s="217" t="s">
        <v>578</v>
      </c>
      <c r="C1036" s="244"/>
      <c r="D1036" s="146" t="s">
        <v>23</v>
      </c>
      <c r="E1036" s="146" t="s">
        <v>14</v>
      </c>
      <c r="F1036" s="146" t="s">
        <v>579</v>
      </c>
      <c r="G1036" s="146"/>
      <c r="H1036" s="320">
        <f t="shared" si="248"/>
        <v>-2960</v>
      </c>
      <c r="I1036" s="321">
        <f>I1037+I1050</f>
        <v>-2960</v>
      </c>
      <c r="J1036" s="321">
        <f>J1037+J1050</f>
        <v>0</v>
      </c>
      <c r="K1036" s="321">
        <f>K1037+K1050</f>
        <v>0</v>
      </c>
      <c r="L1036" s="321">
        <f>L1037+L1050</f>
        <v>0</v>
      </c>
      <c r="M1036" s="288"/>
    </row>
    <row r="1037" spans="1:20" s="231" customFormat="1" ht="13.5" customHeight="1">
      <c r="A1037" s="220"/>
      <c r="B1037" s="116" t="s">
        <v>538</v>
      </c>
      <c r="C1037" s="244"/>
      <c r="D1037" s="146" t="s">
        <v>23</v>
      </c>
      <c r="E1037" s="146" t="s">
        <v>14</v>
      </c>
      <c r="F1037" s="146" t="s">
        <v>581</v>
      </c>
      <c r="G1037" s="146"/>
      <c r="H1037" s="320">
        <f t="shared" si="248"/>
        <v>-2960</v>
      </c>
      <c r="I1037" s="321">
        <f>I1038+I1042+I1047</f>
        <v>-2960</v>
      </c>
      <c r="J1037" s="321">
        <f>J1038+J1042+J1047</f>
        <v>0</v>
      </c>
      <c r="K1037" s="321">
        <f>K1038+K1042+K1047</f>
        <v>0</v>
      </c>
      <c r="L1037" s="321">
        <f>L1038+L1042+L1047</f>
        <v>0</v>
      </c>
    </row>
    <row r="1038" spans="1:20" s="222" customFormat="1" ht="53.25" customHeight="1">
      <c r="A1038" s="223"/>
      <c r="B1038" s="116" t="s">
        <v>86</v>
      </c>
      <c r="C1038" s="138"/>
      <c r="D1038" s="146" t="s">
        <v>23</v>
      </c>
      <c r="E1038" s="146" t="s">
        <v>14</v>
      </c>
      <c r="F1038" s="146" t="s">
        <v>581</v>
      </c>
      <c r="G1038" s="146" t="s">
        <v>57</v>
      </c>
      <c r="H1038" s="320">
        <f t="shared" si="248"/>
        <v>-2960</v>
      </c>
      <c r="I1038" s="321">
        <f>I1039</f>
        <v>-2960</v>
      </c>
      <c r="J1038" s="321">
        <f>J1039</f>
        <v>0</v>
      </c>
      <c r="K1038" s="321">
        <f>K1039</f>
        <v>0</v>
      </c>
      <c r="L1038" s="321">
        <f>L1039</f>
        <v>0</v>
      </c>
    </row>
    <row r="1039" spans="1:20" s="222" customFormat="1" ht="59.25" customHeight="1">
      <c r="A1039" s="223"/>
      <c r="B1039" s="116" t="s">
        <v>111</v>
      </c>
      <c r="C1039" s="138"/>
      <c r="D1039" s="146" t="s">
        <v>23</v>
      </c>
      <c r="E1039" s="146" t="s">
        <v>14</v>
      </c>
      <c r="F1039" s="146" t="s">
        <v>581</v>
      </c>
      <c r="G1039" s="146" t="s">
        <v>59</v>
      </c>
      <c r="H1039" s="320">
        <f t="shared" si="248"/>
        <v>-2960</v>
      </c>
      <c r="I1039" s="321">
        <f>I1040+I1041</f>
        <v>-2960</v>
      </c>
      <c r="J1039" s="321">
        <f>J1040+J1041</f>
        <v>0</v>
      </c>
      <c r="K1039" s="321">
        <f>K1040+K1041</f>
        <v>0</v>
      </c>
      <c r="L1039" s="321">
        <f>L1040+L1041</f>
        <v>0</v>
      </c>
    </row>
    <row r="1040" spans="1:20" s="222" customFormat="1" ht="51">
      <c r="A1040" s="223"/>
      <c r="B1040" s="116" t="s">
        <v>674</v>
      </c>
      <c r="C1040" s="138"/>
      <c r="D1040" s="146" t="s">
        <v>23</v>
      </c>
      <c r="E1040" s="146" t="s">
        <v>14</v>
      </c>
      <c r="F1040" s="146" t="s">
        <v>581</v>
      </c>
      <c r="G1040" s="146" t="s">
        <v>211</v>
      </c>
      <c r="H1040" s="320">
        <f>SUM(I1040:L1040)</f>
        <v>-2960</v>
      </c>
      <c r="I1040" s="321">
        <f>-2960</f>
        <v>-2960</v>
      </c>
      <c r="J1040" s="321">
        <v>0</v>
      </c>
      <c r="K1040" s="321">
        <v>0</v>
      </c>
      <c r="L1040" s="321">
        <v>0</v>
      </c>
    </row>
    <row r="1041" spans="1:20" s="231" customFormat="1" ht="51" hidden="1">
      <c r="A1041" s="223"/>
      <c r="B1041" s="116" t="s">
        <v>259</v>
      </c>
      <c r="C1041" s="138"/>
      <c r="D1041" s="146" t="s">
        <v>23</v>
      </c>
      <c r="E1041" s="146" t="s">
        <v>14</v>
      </c>
      <c r="F1041" s="146" t="s">
        <v>581</v>
      </c>
      <c r="G1041" s="146" t="s">
        <v>61</v>
      </c>
      <c r="H1041" s="320">
        <f t="shared" si="248"/>
        <v>0</v>
      </c>
      <c r="I1041" s="321"/>
      <c r="J1041" s="341">
        <v>0</v>
      </c>
      <c r="K1041" s="341">
        <v>0</v>
      </c>
      <c r="L1041" s="341">
        <v>0</v>
      </c>
    </row>
    <row r="1042" spans="1:20" s="222" customFormat="1" ht="24.75" hidden="1" customHeight="1">
      <c r="A1042" s="220"/>
      <c r="B1042" s="217" t="s">
        <v>343</v>
      </c>
      <c r="C1042" s="244"/>
      <c r="D1042" s="146" t="s">
        <v>23</v>
      </c>
      <c r="E1042" s="146" t="s">
        <v>14</v>
      </c>
      <c r="F1042" s="146" t="s">
        <v>581</v>
      </c>
      <c r="G1042" s="242">
        <v>400</v>
      </c>
      <c r="H1042" s="320">
        <f t="shared" ref="H1042:H1058" si="250">SUM(I1042:L1042)</f>
        <v>0</v>
      </c>
      <c r="I1042" s="321">
        <f>I1043+I1045</f>
        <v>0</v>
      </c>
      <c r="J1042" s="321">
        <f>J1045</f>
        <v>0</v>
      </c>
      <c r="K1042" s="321">
        <f>K1045</f>
        <v>0</v>
      </c>
      <c r="L1042" s="321">
        <f>L1045</f>
        <v>0</v>
      </c>
    </row>
    <row r="1043" spans="1:20" s="222" customFormat="1" ht="37.5" hidden="1" customHeight="1">
      <c r="A1043" s="226"/>
      <c r="B1043" s="217" t="s">
        <v>35</v>
      </c>
      <c r="C1043" s="138"/>
      <c r="D1043" s="146" t="s">
        <v>23</v>
      </c>
      <c r="E1043" s="146" t="s">
        <v>14</v>
      </c>
      <c r="F1043" s="146" t="s">
        <v>581</v>
      </c>
      <c r="G1043" s="146" t="s">
        <v>78</v>
      </c>
      <c r="H1043" s="320">
        <f>I1043+J1043+K1043+L1043</f>
        <v>0</v>
      </c>
      <c r="I1043" s="321">
        <f>I1044</f>
        <v>0</v>
      </c>
      <c r="J1043" s="321">
        <f>J1044</f>
        <v>0</v>
      </c>
      <c r="K1043" s="321">
        <f>K1044</f>
        <v>0</v>
      </c>
      <c r="L1043" s="321">
        <f>L1044</f>
        <v>0</v>
      </c>
    </row>
    <row r="1044" spans="1:20" s="222" customFormat="1" ht="51" hidden="1">
      <c r="A1044" s="226"/>
      <c r="B1044" s="217" t="s">
        <v>90</v>
      </c>
      <c r="C1044" s="138"/>
      <c r="D1044" s="146" t="s">
        <v>23</v>
      </c>
      <c r="E1044" s="146" t="s">
        <v>14</v>
      </c>
      <c r="F1044" s="146" t="s">
        <v>581</v>
      </c>
      <c r="G1044" s="146" t="s">
        <v>91</v>
      </c>
      <c r="H1044" s="320">
        <f>I1044+J1044+K1044+L1044</f>
        <v>0</v>
      </c>
      <c r="I1044" s="321"/>
      <c r="J1044" s="321">
        <v>0</v>
      </c>
      <c r="K1044" s="321">
        <v>0</v>
      </c>
      <c r="L1044" s="321">
        <v>0</v>
      </c>
    </row>
    <row r="1045" spans="1:20" s="231" customFormat="1" ht="25.5" hidden="1" customHeight="1">
      <c r="A1045" s="220"/>
      <c r="B1045" s="217" t="s">
        <v>582</v>
      </c>
      <c r="C1045" s="244"/>
      <c r="D1045" s="146" t="s">
        <v>23</v>
      </c>
      <c r="E1045" s="146" t="s">
        <v>14</v>
      </c>
      <c r="F1045" s="146" t="s">
        <v>581</v>
      </c>
      <c r="G1045" s="242">
        <v>460</v>
      </c>
      <c r="H1045" s="320">
        <f t="shared" si="250"/>
        <v>0</v>
      </c>
      <c r="I1045" s="321">
        <f>I1046</f>
        <v>0</v>
      </c>
      <c r="J1045" s="321">
        <f>J1046</f>
        <v>0</v>
      </c>
      <c r="K1045" s="321">
        <f>K1046</f>
        <v>0</v>
      </c>
      <c r="L1045" s="321">
        <f>L1046</f>
        <v>0</v>
      </c>
      <c r="M1045" s="288"/>
      <c r="N1045" s="288"/>
    </row>
    <row r="1046" spans="1:20" s="231" customFormat="1" ht="63.75" hidden="1">
      <c r="A1046" s="220"/>
      <c r="B1046" s="116" t="s">
        <v>580</v>
      </c>
      <c r="C1046" s="279"/>
      <c r="D1046" s="146" t="s">
        <v>23</v>
      </c>
      <c r="E1046" s="146" t="s">
        <v>14</v>
      </c>
      <c r="F1046" s="146" t="s">
        <v>581</v>
      </c>
      <c r="G1046" s="243">
        <v>462</v>
      </c>
      <c r="H1046" s="320">
        <f t="shared" si="250"/>
        <v>0</v>
      </c>
      <c r="I1046" s="321"/>
      <c r="J1046" s="341">
        <v>0</v>
      </c>
      <c r="K1046" s="341">
        <v>0</v>
      </c>
      <c r="L1046" s="341">
        <v>0</v>
      </c>
      <c r="M1046" s="288"/>
      <c r="N1046" s="288"/>
    </row>
    <row r="1047" spans="1:20" s="25" customFormat="1" ht="51" hidden="1">
      <c r="A1047" s="220"/>
      <c r="B1047" s="217" t="s">
        <v>223</v>
      </c>
      <c r="C1047" s="217"/>
      <c r="D1047" s="146" t="s">
        <v>23</v>
      </c>
      <c r="E1047" s="146" t="s">
        <v>14</v>
      </c>
      <c r="F1047" s="146" t="s">
        <v>581</v>
      </c>
      <c r="G1047" s="146" t="s">
        <v>49</v>
      </c>
      <c r="H1047" s="320">
        <f>SUM(I1047:L1047)</f>
        <v>0</v>
      </c>
      <c r="I1047" s="321">
        <f t="shared" ref="I1047:L1048" si="251">I1048</f>
        <v>0</v>
      </c>
      <c r="J1047" s="321">
        <f t="shared" si="251"/>
        <v>0</v>
      </c>
      <c r="K1047" s="321">
        <f t="shared" si="251"/>
        <v>0</v>
      </c>
      <c r="L1047" s="321">
        <f t="shared" si="251"/>
        <v>0</v>
      </c>
      <c r="M1047" s="309"/>
      <c r="N1047" s="309"/>
      <c r="O1047" s="309"/>
      <c r="P1047" s="309"/>
      <c r="Q1047" s="309"/>
      <c r="R1047" s="309"/>
      <c r="S1047" s="309"/>
      <c r="T1047" s="309"/>
    </row>
    <row r="1048" spans="1:20" s="222" customFormat="1" ht="24.75" hidden="1" customHeight="1">
      <c r="A1048" s="220"/>
      <c r="B1048" s="217" t="s">
        <v>66</v>
      </c>
      <c r="C1048" s="244"/>
      <c r="D1048" s="146" t="s">
        <v>23</v>
      </c>
      <c r="E1048" s="146" t="s">
        <v>14</v>
      </c>
      <c r="F1048" s="146" t="s">
        <v>581</v>
      </c>
      <c r="G1048" s="146" t="s">
        <v>64</v>
      </c>
      <c r="H1048" s="320">
        <f>SUM(I1048:L1048)</f>
        <v>0</v>
      </c>
      <c r="I1048" s="321">
        <f t="shared" si="251"/>
        <v>0</v>
      </c>
      <c r="J1048" s="321">
        <f t="shared" si="251"/>
        <v>0</v>
      </c>
      <c r="K1048" s="321">
        <f t="shared" si="251"/>
        <v>0</v>
      </c>
      <c r="L1048" s="321">
        <f t="shared" si="251"/>
        <v>0</v>
      </c>
    </row>
    <row r="1049" spans="1:20" s="222" customFormat="1" ht="25.5" hidden="1">
      <c r="A1049" s="220"/>
      <c r="B1049" s="217" t="s">
        <v>84</v>
      </c>
      <c r="C1049" s="244"/>
      <c r="D1049" s="146" t="s">
        <v>23</v>
      </c>
      <c r="E1049" s="146" t="s">
        <v>14</v>
      </c>
      <c r="F1049" s="146" t="s">
        <v>581</v>
      </c>
      <c r="G1049" s="146" t="s">
        <v>82</v>
      </c>
      <c r="H1049" s="320">
        <f>SUM(I1049:L1049)</f>
        <v>0</v>
      </c>
      <c r="I1049" s="321"/>
      <c r="J1049" s="341">
        <v>0</v>
      </c>
      <c r="K1049" s="341">
        <v>0</v>
      </c>
      <c r="L1049" s="341">
        <v>0</v>
      </c>
    </row>
    <row r="1050" spans="1:20" s="222" customFormat="1" ht="63.75" hidden="1">
      <c r="A1050" s="220"/>
      <c r="B1050" s="217" t="s">
        <v>587</v>
      </c>
      <c r="C1050" s="279"/>
      <c r="D1050" s="146" t="s">
        <v>23</v>
      </c>
      <c r="E1050" s="146" t="s">
        <v>14</v>
      </c>
      <c r="F1050" s="146" t="s">
        <v>671</v>
      </c>
      <c r="G1050" s="243"/>
      <c r="H1050" s="320">
        <f t="shared" si="250"/>
        <v>0</v>
      </c>
      <c r="I1050" s="321">
        <f t="shared" ref="I1050:L1052" si="252">I1051</f>
        <v>0</v>
      </c>
      <c r="J1050" s="321">
        <f t="shared" si="252"/>
        <v>0</v>
      </c>
      <c r="K1050" s="321">
        <f t="shared" si="252"/>
        <v>0</v>
      </c>
      <c r="L1050" s="321">
        <f t="shared" si="252"/>
        <v>0</v>
      </c>
    </row>
    <row r="1051" spans="1:20" s="25" customFormat="1" ht="51" hidden="1">
      <c r="A1051" s="220"/>
      <c r="B1051" s="217" t="s">
        <v>223</v>
      </c>
      <c r="C1051" s="217"/>
      <c r="D1051" s="146" t="s">
        <v>23</v>
      </c>
      <c r="E1051" s="146" t="s">
        <v>14</v>
      </c>
      <c r="F1051" s="146" t="s">
        <v>671</v>
      </c>
      <c r="G1051" s="146" t="s">
        <v>49</v>
      </c>
      <c r="H1051" s="320">
        <f>SUM(I1051:L1051)</f>
        <v>0</v>
      </c>
      <c r="I1051" s="321">
        <f t="shared" si="252"/>
        <v>0</v>
      </c>
      <c r="J1051" s="321">
        <f t="shared" si="252"/>
        <v>0</v>
      </c>
      <c r="K1051" s="321">
        <f t="shared" si="252"/>
        <v>0</v>
      </c>
      <c r="L1051" s="321">
        <f t="shared" si="252"/>
        <v>0</v>
      </c>
      <c r="M1051" s="309"/>
      <c r="N1051" s="309"/>
      <c r="O1051" s="309"/>
      <c r="P1051" s="309"/>
      <c r="Q1051" s="309"/>
      <c r="R1051" s="309"/>
      <c r="S1051" s="309"/>
      <c r="T1051" s="309"/>
    </row>
    <row r="1052" spans="1:20" s="222" customFormat="1" hidden="1">
      <c r="A1052" s="220"/>
      <c r="B1052" s="217" t="s">
        <v>66</v>
      </c>
      <c r="C1052" s="244"/>
      <c r="D1052" s="146" t="s">
        <v>23</v>
      </c>
      <c r="E1052" s="146" t="s">
        <v>14</v>
      </c>
      <c r="F1052" s="146" t="s">
        <v>671</v>
      </c>
      <c r="G1052" s="146" t="s">
        <v>64</v>
      </c>
      <c r="H1052" s="320">
        <f>SUM(I1052:L1052)</f>
        <v>0</v>
      </c>
      <c r="I1052" s="321">
        <f>I1053</f>
        <v>0</v>
      </c>
      <c r="J1052" s="321">
        <f t="shared" si="252"/>
        <v>0</v>
      </c>
      <c r="K1052" s="321">
        <f t="shared" si="252"/>
        <v>0</v>
      </c>
      <c r="L1052" s="321">
        <f t="shared" si="252"/>
        <v>0</v>
      </c>
    </row>
    <row r="1053" spans="1:20" s="222" customFormat="1" ht="25.5" hidden="1">
      <c r="A1053" s="220"/>
      <c r="B1053" s="217" t="s">
        <v>84</v>
      </c>
      <c r="C1053" s="244"/>
      <c r="D1053" s="146" t="s">
        <v>23</v>
      </c>
      <c r="E1053" s="146" t="s">
        <v>14</v>
      </c>
      <c r="F1053" s="146" t="s">
        <v>671</v>
      </c>
      <c r="G1053" s="146" t="s">
        <v>82</v>
      </c>
      <c r="H1053" s="320">
        <f>SUM(I1053:L1053)</f>
        <v>0</v>
      </c>
      <c r="I1053" s="321">
        <v>0</v>
      </c>
      <c r="J1053" s="341">
        <v>0</v>
      </c>
      <c r="K1053" s="341">
        <v>0</v>
      </c>
      <c r="L1053" s="341"/>
    </row>
    <row r="1054" spans="1:20" s="231" customFormat="1" ht="63.75" hidden="1">
      <c r="A1054" s="220"/>
      <c r="B1054" s="116" t="s">
        <v>588</v>
      </c>
      <c r="C1054" s="279"/>
      <c r="D1054" s="146" t="s">
        <v>23</v>
      </c>
      <c r="E1054" s="146" t="s">
        <v>14</v>
      </c>
      <c r="F1054" s="146" t="s">
        <v>224</v>
      </c>
      <c r="G1054" s="243"/>
      <c r="H1054" s="320">
        <f t="shared" si="250"/>
        <v>0</v>
      </c>
      <c r="I1054" s="321">
        <f t="shared" ref="I1054:L1056" si="253">I1055</f>
        <v>0</v>
      </c>
      <c r="J1054" s="321">
        <f t="shared" si="253"/>
        <v>0</v>
      </c>
      <c r="K1054" s="321">
        <f t="shared" si="253"/>
        <v>0</v>
      </c>
      <c r="L1054" s="321">
        <f t="shared" si="253"/>
        <v>0</v>
      </c>
      <c r="M1054" s="288"/>
      <c r="N1054" s="288"/>
    </row>
    <row r="1055" spans="1:20" s="222" customFormat="1" ht="63.75" hidden="1">
      <c r="A1055" s="220"/>
      <c r="B1055" s="217" t="s">
        <v>587</v>
      </c>
      <c r="C1055" s="279"/>
      <c r="D1055" s="146" t="s">
        <v>23</v>
      </c>
      <c r="E1055" s="146" t="s">
        <v>14</v>
      </c>
      <c r="F1055" s="146" t="s">
        <v>589</v>
      </c>
      <c r="G1055" s="243"/>
      <c r="H1055" s="320">
        <f t="shared" si="250"/>
        <v>0</v>
      </c>
      <c r="I1055" s="321">
        <f t="shared" si="253"/>
        <v>0</v>
      </c>
      <c r="J1055" s="321">
        <f t="shared" si="253"/>
        <v>0</v>
      </c>
      <c r="K1055" s="321">
        <f t="shared" si="253"/>
        <v>0</v>
      </c>
      <c r="L1055" s="321">
        <f t="shared" si="253"/>
        <v>0</v>
      </c>
    </row>
    <row r="1056" spans="1:20" s="25" customFormat="1" ht="51" hidden="1">
      <c r="A1056" s="220"/>
      <c r="B1056" s="217" t="s">
        <v>223</v>
      </c>
      <c r="C1056" s="217"/>
      <c r="D1056" s="146" t="s">
        <v>23</v>
      </c>
      <c r="E1056" s="146" t="s">
        <v>14</v>
      </c>
      <c r="F1056" s="146" t="s">
        <v>589</v>
      </c>
      <c r="G1056" s="146" t="s">
        <v>49</v>
      </c>
      <c r="H1056" s="320">
        <f t="shared" si="250"/>
        <v>0</v>
      </c>
      <c r="I1056" s="321">
        <f t="shared" si="253"/>
        <v>0</v>
      </c>
      <c r="J1056" s="321">
        <f t="shared" si="253"/>
        <v>0</v>
      </c>
      <c r="K1056" s="321">
        <f t="shared" si="253"/>
        <v>0</v>
      </c>
      <c r="L1056" s="321">
        <f t="shared" si="253"/>
        <v>0</v>
      </c>
      <c r="M1056" s="309"/>
      <c r="N1056" s="309"/>
      <c r="O1056" s="309"/>
      <c r="P1056" s="309"/>
      <c r="Q1056" s="309"/>
      <c r="R1056" s="309"/>
      <c r="S1056" s="309"/>
      <c r="T1056" s="309"/>
    </row>
    <row r="1057" spans="1:20" s="29" customFormat="1" ht="51" hidden="1">
      <c r="A1057" s="220"/>
      <c r="B1057" s="217" t="s">
        <v>226</v>
      </c>
      <c r="C1057" s="217"/>
      <c r="D1057" s="146" t="s">
        <v>23</v>
      </c>
      <c r="E1057" s="146" t="s">
        <v>14</v>
      </c>
      <c r="F1057" s="146" t="s">
        <v>589</v>
      </c>
      <c r="G1057" s="146" t="s">
        <v>227</v>
      </c>
      <c r="H1057" s="320">
        <f t="shared" si="250"/>
        <v>0</v>
      </c>
      <c r="I1057" s="321">
        <v>0</v>
      </c>
      <c r="J1057" s="321">
        <v>0</v>
      </c>
      <c r="K1057" s="321">
        <v>0</v>
      </c>
      <c r="L1057" s="321"/>
      <c r="M1057" s="310"/>
      <c r="N1057" s="310"/>
      <c r="O1057" s="310"/>
      <c r="P1057" s="310"/>
      <c r="Q1057" s="310"/>
      <c r="R1057" s="310"/>
      <c r="S1057" s="310"/>
      <c r="T1057" s="310"/>
    </row>
    <row r="1058" spans="1:20" s="29" customFormat="1" ht="25.5" hidden="1">
      <c r="A1058" s="226"/>
      <c r="B1058" s="269" t="s">
        <v>440</v>
      </c>
      <c r="C1058" s="138"/>
      <c r="D1058" s="271" t="s">
        <v>23</v>
      </c>
      <c r="E1058" s="271" t="s">
        <v>18</v>
      </c>
      <c r="F1058" s="271"/>
      <c r="G1058" s="271"/>
      <c r="H1058" s="320">
        <f t="shared" si="250"/>
        <v>0</v>
      </c>
      <c r="I1058" s="320">
        <f t="shared" ref="I1058:L1063" si="254">I1059</f>
        <v>0</v>
      </c>
      <c r="J1058" s="320">
        <f t="shared" si="254"/>
        <v>0</v>
      </c>
      <c r="K1058" s="320">
        <f t="shared" si="254"/>
        <v>0</v>
      </c>
      <c r="L1058" s="320">
        <f t="shared" si="254"/>
        <v>0</v>
      </c>
      <c r="M1058" s="310"/>
      <c r="N1058" s="310"/>
      <c r="O1058" s="310"/>
      <c r="P1058" s="310"/>
      <c r="Q1058" s="310"/>
      <c r="R1058" s="310"/>
      <c r="S1058" s="310"/>
      <c r="T1058" s="310"/>
    </row>
    <row r="1059" spans="1:20" s="29" customFormat="1" ht="51" hidden="1">
      <c r="A1059" s="148"/>
      <c r="B1059" s="116" t="s">
        <v>98</v>
      </c>
      <c r="C1059" s="149"/>
      <c r="D1059" s="117" t="s">
        <v>23</v>
      </c>
      <c r="E1059" s="117" t="s">
        <v>18</v>
      </c>
      <c r="F1059" s="117" t="s">
        <v>249</v>
      </c>
      <c r="G1059" s="117"/>
      <c r="H1059" s="167">
        <f>I1059+J1059+K1059+L1059</f>
        <v>0</v>
      </c>
      <c r="I1059" s="168">
        <f t="shared" si="254"/>
        <v>0</v>
      </c>
      <c r="J1059" s="168">
        <f t="shared" si="254"/>
        <v>0</v>
      </c>
      <c r="K1059" s="168">
        <f t="shared" si="254"/>
        <v>0</v>
      </c>
      <c r="L1059" s="168">
        <f t="shared" si="254"/>
        <v>0</v>
      </c>
      <c r="M1059" s="310"/>
      <c r="N1059" s="310"/>
      <c r="O1059" s="310"/>
      <c r="P1059" s="310"/>
      <c r="Q1059" s="310"/>
      <c r="R1059" s="310"/>
      <c r="S1059" s="310"/>
      <c r="T1059" s="310"/>
    </row>
    <row r="1060" spans="1:20" s="25" customFormat="1" ht="38.25" hidden="1">
      <c r="A1060" s="148"/>
      <c r="B1060" s="116" t="s">
        <v>250</v>
      </c>
      <c r="C1060" s="149"/>
      <c r="D1060" s="117" t="s">
        <v>23</v>
      </c>
      <c r="E1060" s="117" t="s">
        <v>18</v>
      </c>
      <c r="F1060" s="117" t="s">
        <v>251</v>
      </c>
      <c r="G1060" s="117"/>
      <c r="H1060" s="167">
        <f>SUM(I1060:L1060)</f>
        <v>0</v>
      </c>
      <c r="I1060" s="168">
        <f t="shared" si="254"/>
        <v>0</v>
      </c>
      <c r="J1060" s="168">
        <f t="shared" si="254"/>
        <v>0</v>
      </c>
      <c r="K1060" s="168">
        <f t="shared" si="254"/>
        <v>0</v>
      </c>
      <c r="L1060" s="168">
        <f t="shared" si="254"/>
        <v>0</v>
      </c>
      <c r="M1060" s="309"/>
      <c r="N1060" s="309"/>
      <c r="O1060" s="309"/>
      <c r="P1060" s="309"/>
      <c r="Q1060" s="309"/>
      <c r="R1060" s="309"/>
      <c r="S1060" s="309"/>
      <c r="T1060" s="309"/>
    </row>
    <row r="1061" spans="1:20" s="29" customFormat="1" ht="178.5" hidden="1">
      <c r="A1061" s="148"/>
      <c r="B1061" s="116" t="s">
        <v>497</v>
      </c>
      <c r="C1061" s="149"/>
      <c r="D1061" s="117" t="s">
        <v>23</v>
      </c>
      <c r="E1061" s="117" t="s">
        <v>18</v>
      </c>
      <c r="F1061" s="117" t="s">
        <v>441</v>
      </c>
      <c r="G1061" s="117"/>
      <c r="H1061" s="167">
        <f>SUM(I1061:L1061)</f>
        <v>0</v>
      </c>
      <c r="I1061" s="168">
        <f t="shared" si="254"/>
        <v>0</v>
      </c>
      <c r="J1061" s="168">
        <f t="shared" si="254"/>
        <v>0</v>
      </c>
      <c r="K1061" s="168">
        <f t="shared" si="254"/>
        <v>0</v>
      </c>
      <c r="L1061" s="168">
        <f t="shared" si="254"/>
        <v>0</v>
      </c>
      <c r="M1061" s="310"/>
      <c r="N1061" s="310"/>
      <c r="O1061" s="310"/>
      <c r="P1061" s="310"/>
      <c r="Q1061" s="310"/>
      <c r="R1061" s="310"/>
      <c r="S1061" s="310"/>
      <c r="T1061" s="310"/>
    </row>
    <row r="1062" spans="1:20" s="29" customFormat="1" ht="38.25" hidden="1">
      <c r="A1062" s="148"/>
      <c r="B1062" s="116" t="s">
        <v>86</v>
      </c>
      <c r="C1062" s="276"/>
      <c r="D1062" s="117" t="s">
        <v>23</v>
      </c>
      <c r="E1062" s="117" t="s">
        <v>18</v>
      </c>
      <c r="F1062" s="117" t="s">
        <v>441</v>
      </c>
      <c r="G1062" s="117" t="s">
        <v>57</v>
      </c>
      <c r="H1062" s="167">
        <f>I1062+J1062+K1062+L1062</f>
        <v>0</v>
      </c>
      <c r="I1062" s="168">
        <f t="shared" si="254"/>
        <v>0</v>
      </c>
      <c r="J1062" s="168">
        <f t="shared" si="254"/>
        <v>0</v>
      </c>
      <c r="K1062" s="168">
        <f t="shared" si="254"/>
        <v>0</v>
      </c>
      <c r="L1062" s="168">
        <f t="shared" si="254"/>
        <v>0</v>
      </c>
      <c r="M1062" s="310"/>
      <c r="N1062" s="310"/>
      <c r="O1062" s="310"/>
      <c r="P1062" s="310"/>
      <c r="Q1062" s="310"/>
      <c r="R1062" s="310"/>
      <c r="S1062" s="310"/>
      <c r="T1062" s="310"/>
    </row>
    <row r="1063" spans="1:20" s="29" customFormat="1" ht="38.25" hidden="1">
      <c r="A1063" s="148"/>
      <c r="B1063" s="116" t="s">
        <v>111</v>
      </c>
      <c r="C1063" s="276"/>
      <c r="D1063" s="117" t="s">
        <v>23</v>
      </c>
      <c r="E1063" s="117" t="s">
        <v>18</v>
      </c>
      <c r="F1063" s="117" t="s">
        <v>441</v>
      </c>
      <c r="G1063" s="117" t="s">
        <v>59</v>
      </c>
      <c r="H1063" s="167">
        <f>I1063+J1063+K1063+L1063</f>
        <v>0</v>
      </c>
      <c r="I1063" s="168">
        <f t="shared" si="254"/>
        <v>0</v>
      </c>
      <c r="J1063" s="168">
        <f t="shared" si="254"/>
        <v>0</v>
      </c>
      <c r="K1063" s="168">
        <f t="shared" si="254"/>
        <v>0</v>
      </c>
      <c r="L1063" s="168">
        <f t="shared" si="254"/>
        <v>0</v>
      </c>
      <c r="M1063" s="310"/>
      <c r="N1063" s="310"/>
      <c r="O1063" s="310"/>
      <c r="P1063" s="310"/>
      <c r="Q1063" s="310"/>
      <c r="R1063" s="310"/>
      <c r="S1063" s="310"/>
      <c r="T1063" s="310"/>
    </row>
    <row r="1064" spans="1:20" s="222" customFormat="1" ht="51" hidden="1">
      <c r="A1064" s="148"/>
      <c r="B1064" s="116" t="s">
        <v>259</v>
      </c>
      <c r="C1064" s="276"/>
      <c r="D1064" s="117" t="s">
        <v>23</v>
      </c>
      <c r="E1064" s="117" t="s">
        <v>18</v>
      </c>
      <c r="F1064" s="117" t="s">
        <v>441</v>
      </c>
      <c r="G1064" s="117" t="s">
        <v>61</v>
      </c>
      <c r="H1064" s="167">
        <f>I1064+J1064+K1064+L1064</f>
        <v>0</v>
      </c>
      <c r="I1064" s="168">
        <v>0</v>
      </c>
      <c r="J1064" s="168">
        <v>0</v>
      </c>
      <c r="K1064" s="168">
        <v>0</v>
      </c>
      <c r="L1064" s="168">
        <v>0</v>
      </c>
    </row>
    <row r="1065" spans="1:20" s="222" customFormat="1">
      <c r="A1065" s="199"/>
      <c r="B1065" s="138" t="s">
        <v>597</v>
      </c>
      <c r="C1065" s="149"/>
      <c r="D1065" s="140" t="s">
        <v>21</v>
      </c>
      <c r="E1065" s="140"/>
      <c r="F1065" s="140"/>
      <c r="G1065" s="140"/>
      <c r="H1065" s="167">
        <f>SUM(I1065:L1065)</f>
        <v>-2174.4</v>
      </c>
      <c r="I1065" s="167">
        <f t="shared" ref="I1065:I1074" si="255">I1066</f>
        <v>-2174.4</v>
      </c>
      <c r="J1065" s="167">
        <f t="shared" ref="J1065:L1067" si="256">J1066</f>
        <v>0</v>
      </c>
      <c r="K1065" s="167">
        <f t="shared" si="256"/>
        <v>0</v>
      </c>
      <c r="L1065" s="167">
        <f t="shared" si="256"/>
        <v>0</v>
      </c>
    </row>
    <row r="1066" spans="1:20" s="222" customFormat="1" ht="25.5">
      <c r="A1066" s="148"/>
      <c r="B1066" s="217" t="s">
        <v>598</v>
      </c>
      <c r="C1066" s="276"/>
      <c r="D1066" s="117" t="s">
        <v>21</v>
      </c>
      <c r="E1066" s="117" t="s">
        <v>21</v>
      </c>
      <c r="F1066" s="117"/>
      <c r="G1066" s="117"/>
      <c r="H1066" s="167">
        <f>SUM(I1066:L1066)</f>
        <v>-2174.4</v>
      </c>
      <c r="I1066" s="168">
        <f t="shared" si="255"/>
        <v>-2174.4</v>
      </c>
      <c r="J1066" s="168">
        <f t="shared" si="256"/>
        <v>0</v>
      </c>
      <c r="K1066" s="168">
        <f t="shared" si="256"/>
        <v>0</v>
      </c>
      <c r="L1066" s="168">
        <f t="shared" si="256"/>
        <v>0</v>
      </c>
    </row>
    <row r="1067" spans="1:20" s="222" customFormat="1" ht="63.75">
      <c r="A1067" s="148"/>
      <c r="B1067" s="217" t="s">
        <v>599</v>
      </c>
      <c r="C1067" s="276"/>
      <c r="D1067" s="117" t="s">
        <v>21</v>
      </c>
      <c r="E1067" s="117" t="s">
        <v>21</v>
      </c>
      <c r="F1067" s="244" t="s">
        <v>602</v>
      </c>
      <c r="G1067" s="117"/>
      <c r="H1067" s="167">
        <f>SUM(I1067:L1067)</f>
        <v>-2174.4</v>
      </c>
      <c r="I1067" s="168">
        <f t="shared" si="255"/>
        <v>-2174.4</v>
      </c>
      <c r="J1067" s="168">
        <f t="shared" si="256"/>
        <v>0</v>
      </c>
      <c r="K1067" s="168">
        <f t="shared" si="256"/>
        <v>0</v>
      </c>
      <c r="L1067" s="168">
        <f t="shared" si="256"/>
        <v>0</v>
      </c>
    </row>
    <row r="1068" spans="1:20" s="222" customFormat="1" ht="38.25">
      <c r="A1068" s="148"/>
      <c r="B1068" s="217" t="s">
        <v>600</v>
      </c>
      <c r="C1068" s="276"/>
      <c r="D1068" s="117" t="s">
        <v>21</v>
      </c>
      <c r="E1068" s="117" t="s">
        <v>21</v>
      </c>
      <c r="F1068" s="244" t="s">
        <v>603</v>
      </c>
      <c r="G1068" s="117"/>
      <c r="H1068" s="167">
        <f>SUM(I1068:L1068)</f>
        <v>-2174.4</v>
      </c>
      <c r="I1068" s="168">
        <f>I1069+I1076+I1080</f>
        <v>-2174.4</v>
      </c>
      <c r="J1068" s="168">
        <f>J1069+J1076+J1080</f>
        <v>0</v>
      </c>
      <c r="K1068" s="168">
        <f>K1069+K1076+K1080</f>
        <v>0</v>
      </c>
      <c r="L1068" s="168">
        <f>L1069+L1076+L1080</f>
        <v>0</v>
      </c>
    </row>
    <row r="1069" spans="1:20" s="222" customFormat="1" ht="25.5">
      <c r="A1069" s="148"/>
      <c r="B1069" s="217" t="s">
        <v>601</v>
      </c>
      <c r="C1069" s="276"/>
      <c r="D1069" s="117" t="s">
        <v>21</v>
      </c>
      <c r="E1069" s="117" t="s">
        <v>21</v>
      </c>
      <c r="F1069" s="244" t="s">
        <v>604</v>
      </c>
      <c r="G1069" s="117"/>
      <c r="H1069" s="167">
        <f>SUM(I1069:L1069)</f>
        <v>-2174.4</v>
      </c>
      <c r="I1069" s="168">
        <f>I1070+I1073</f>
        <v>-2174.4</v>
      </c>
      <c r="J1069" s="168">
        <f>J1070+J1073</f>
        <v>0</v>
      </c>
      <c r="K1069" s="168">
        <f>K1070+K1073</f>
        <v>0</v>
      </c>
      <c r="L1069" s="168">
        <f>L1070+L1073</f>
        <v>0</v>
      </c>
    </row>
    <row r="1070" spans="1:20" s="231" customFormat="1" ht="38.25">
      <c r="A1070" s="148"/>
      <c r="B1070" s="116" t="s">
        <v>86</v>
      </c>
      <c r="C1070" s="273"/>
      <c r="D1070" s="117" t="s">
        <v>21</v>
      </c>
      <c r="E1070" s="117" t="s">
        <v>21</v>
      </c>
      <c r="F1070" s="279" t="s">
        <v>604</v>
      </c>
      <c r="G1070" s="117" t="s">
        <v>57</v>
      </c>
      <c r="H1070" s="167">
        <f t="shared" ref="H1070:H1075" si="257">I1070+J1070+K1070+L1070</f>
        <v>4.9000000000000004</v>
      </c>
      <c r="I1070" s="168">
        <f t="shared" ref="I1070:L1071" si="258">I1071</f>
        <v>4.9000000000000004</v>
      </c>
      <c r="J1070" s="168">
        <f t="shared" si="258"/>
        <v>0</v>
      </c>
      <c r="K1070" s="168">
        <f t="shared" si="258"/>
        <v>0</v>
      </c>
      <c r="L1070" s="168">
        <f t="shared" si="258"/>
        <v>0</v>
      </c>
    </row>
    <row r="1071" spans="1:20" s="231" customFormat="1" ht="38.25">
      <c r="A1071" s="148"/>
      <c r="B1071" s="116" t="s">
        <v>111</v>
      </c>
      <c r="C1071" s="273"/>
      <c r="D1071" s="117" t="s">
        <v>21</v>
      </c>
      <c r="E1071" s="117" t="s">
        <v>21</v>
      </c>
      <c r="F1071" s="279" t="s">
        <v>604</v>
      </c>
      <c r="G1071" s="117" t="s">
        <v>59</v>
      </c>
      <c r="H1071" s="167">
        <f t="shared" si="257"/>
        <v>4.9000000000000004</v>
      </c>
      <c r="I1071" s="168">
        <f t="shared" si="258"/>
        <v>4.9000000000000004</v>
      </c>
      <c r="J1071" s="168">
        <f t="shared" si="258"/>
        <v>0</v>
      </c>
      <c r="K1071" s="168">
        <f t="shared" si="258"/>
        <v>0</v>
      </c>
      <c r="L1071" s="168">
        <f t="shared" si="258"/>
        <v>0</v>
      </c>
    </row>
    <row r="1072" spans="1:20" s="231" customFormat="1" ht="51">
      <c r="A1072" s="148"/>
      <c r="B1072" s="116" t="s">
        <v>259</v>
      </c>
      <c r="C1072" s="273"/>
      <c r="D1072" s="117" t="s">
        <v>21</v>
      </c>
      <c r="E1072" s="117" t="s">
        <v>21</v>
      </c>
      <c r="F1072" s="279" t="s">
        <v>604</v>
      </c>
      <c r="G1072" s="117" t="s">
        <v>61</v>
      </c>
      <c r="H1072" s="167">
        <f t="shared" si="257"/>
        <v>4.9000000000000004</v>
      </c>
      <c r="I1072" s="168">
        <f>4.9</f>
        <v>4.9000000000000004</v>
      </c>
      <c r="J1072" s="323">
        <v>0</v>
      </c>
      <c r="K1072" s="323">
        <v>0</v>
      </c>
      <c r="L1072" s="323">
        <v>0</v>
      </c>
    </row>
    <row r="1073" spans="1:12" s="222" customFormat="1" ht="38.25">
      <c r="A1073" s="226"/>
      <c r="B1073" s="217" t="s">
        <v>343</v>
      </c>
      <c r="C1073" s="138"/>
      <c r="D1073" s="117" t="s">
        <v>21</v>
      </c>
      <c r="E1073" s="117" t="s">
        <v>21</v>
      </c>
      <c r="F1073" s="244" t="s">
        <v>604</v>
      </c>
      <c r="G1073" s="146" t="s">
        <v>77</v>
      </c>
      <c r="H1073" s="320">
        <f t="shared" si="257"/>
        <v>-2179.3000000000002</v>
      </c>
      <c r="I1073" s="321">
        <f t="shared" si="255"/>
        <v>-2179.3000000000002</v>
      </c>
      <c r="J1073" s="321">
        <f t="shared" ref="J1073:L1074" si="259">J1074</f>
        <v>0</v>
      </c>
      <c r="K1073" s="321">
        <f t="shared" si="259"/>
        <v>0</v>
      </c>
      <c r="L1073" s="321">
        <f t="shared" si="259"/>
        <v>0</v>
      </c>
    </row>
    <row r="1074" spans="1:12" s="222" customFormat="1">
      <c r="A1074" s="226"/>
      <c r="B1074" s="217" t="s">
        <v>35</v>
      </c>
      <c r="C1074" s="138"/>
      <c r="D1074" s="117" t="s">
        <v>21</v>
      </c>
      <c r="E1074" s="117" t="s">
        <v>21</v>
      </c>
      <c r="F1074" s="244" t="s">
        <v>604</v>
      </c>
      <c r="G1074" s="146" t="s">
        <v>78</v>
      </c>
      <c r="H1074" s="320">
        <f t="shared" si="257"/>
        <v>-2179.3000000000002</v>
      </c>
      <c r="I1074" s="321">
        <f t="shared" si="255"/>
        <v>-2179.3000000000002</v>
      </c>
      <c r="J1074" s="321">
        <f t="shared" si="259"/>
        <v>0</v>
      </c>
      <c r="K1074" s="321">
        <f t="shared" si="259"/>
        <v>0</v>
      </c>
      <c r="L1074" s="321">
        <f t="shared" si="259"/>
        <v>0</v>
      </c>
    </row>
    <row r="1075" spans="1:12" s="222" customFormat="1" ht="51">
      <c r="A1075" s="226"/>
      <c r="B1075" s="217" t="s">
        <v>90</v>
      </c>
      <c r="C1075" s="138"/>
      <c r="D1075" s="117" t="s">
        <v>21</v>
      </c>
      <c r="E1075" s="117" t="s">
        <v>21</v>
      </c>
      <c r="F1075" s="244" t="s">
        <v>604</v>
      </c>
      <c r="G1075" s="146" t="s">
        <v>91</v>
      </c>
      <c r="H1075" s="320">
        <f t="shared" si="257"/>
        <v>-2179.3000000000002</v>
      </c>
      <c r="I1075" s="321">
        <f>-4.9-2174.4</f>
        <v>-2179.3000000000002</v>
      </c>
      <c r="J1075" s="321">
        <v>0</v>
      </c>
      <c r="K1075" s="321">
        <v>0</v>
      </c>
      <c r="L1075" s="321">
        <v>0</v>
      </c>
    </row>
    <row r="1076" spans="1:12" s="222" customFormat="1" ht="114.75" hidden="1">
      <c r="A1076" s="9"/>
      <c r="B1076" s="13" t="s">
        <v>635</v>
      </c>
      <c r="C1076" s="74"/>
      <c r="D1076" s="3" t="s">
        <v>21</v>
      </c>
      <c r="E1076" s="3" t="s">
        <v>21</v>
      </c>
      <c r="F1076" s="14" t="s">
        <v>636</v>
      </c>
      <c r="G1076" s="3"/>
      <c r="H1076" s="166">
        <f>SUM(I1076:L1076)</f>
        <v>0</v>
      </c>
      <c r="I1076" s="308">
        <f t="shared" ref="I1076:L1082" si="260">I1077</f>
        <v>0</v>
      </c>
      <c r="J1076" s="308">
        <f t="shared" si="260"/>
        <v>0</v>
      </c>
      <c r="K1076" s="308">
        <f t="shared" si="260"/>
        <v>0</v>
      </c>
      <c r="L1076" s="308">
        <f t="shared" si="260"/>
        <v>0</v>
      </c>
    </row>
    <row r="1077" spans="1:12" s="222" customFormat="1" ht="38.25" hidden="1">
      <c r="A1077" s="69"/>
      <c r="B1077" s="13" t="s">
        <v>343</v>
      </c>
      <c r="C1077" s="20"/>
      <c r="D1077" s="3" t="s">
        <v>21</v>
      </c>
      <c r="E1077" s="3" t="s">
        <v>21</v>
      </c>
      <c r="F1077" s="14" t="s">
        <v>636</v>
      </c>
      <c r="G1077" s="15" t="s">
        <v>77</v>
      </c>
      <c r="H1077" s="159">
        <f>I1077+J1077+K1077+L1077</f>
        <v>0</v>
      </c>
      <c r="I1077" s="160">
        <f t="shared" si="260"/>
        <v>0</v>
      </c>
      <c r="J1077" s="160">
        <f t="shared" si="260"/>
        <v>0</v>
      </c>
      <c r="K1077" s="160">
        <f t="shared" si="260"/>
        <v>0</v>
      </c>
      <c r="L1077" s="160">
        <f t="shared" si="260"/>
        <v>0</v>
      </c>
    </row>
    <row r="1078" spans="1:12" s="222" customFormat="1" hidden="1">
      <c r="A1078" s="69"/>
      <c r="B1078" s="13" t="s">
        <v>35</v>
      </c>
      <c r="C1078" s="20"/>
      <c r="D1078" s="3" t="s">
        <v>21</v>
      </c>
      <c r="E1078" s="3" t="s">
        <v>21</v>
      </c>
      <c r="F1078" s="14" t="s">
        <v>636</v>
      </c>
      <c r="G1078" s="15" t="s">
        <v>78</v>
      </c>
      <c r="H1078" s="159">
        <f>I1078+J1078+K1078+L1078</f>
        <v>0</v>
      </c>
      <c r="I1078" s="160">
        <f t="shared" si="260"/>
        <v>0</v>
      </c>
      <c r="J1078" s="160">
        <f t="shared" si="260"/>
        <v>0</v>
      </c>
      <c r="K1078" s="160">
        <f t="shared" si="260"/>
        <v>0</v>
      </c>
      <c r="L1078" s="160">
        <f t="shared" si="260"/>
        <v>0</v>
      </c>
    </row>
    <row r="1079" spans="1:12" s="222" customFormat="1" ht="51" hidden="1">
      <c r="A1079" s="69"/>
      <c r="B1079" s="13" t="s">
        <v>90</v>
      </c>
      <c r="C1079" s="20"/>
      <c r="D1079" s="3" t="s">
        <v>21</v>
      </c>
      <c r="E1079" s="3" t="s">
        <v>21</v>
      </c>
      <c r="F1079" s="14" t="s">
        <v>636</v>
      </c>
      <c r="G1079" s="15" t="s">
        <v>91</v>
      </c>
      <c r="H1079" s="159">
        <f>I1079+J1079+K1079+L1079</f>
        <v>0</v>
      </c>
      <c r="I1079" s="160">
        <v>0</v>
      </c>
      <c r="J1079" s="160">
        <v>0</v>
      </c>
      <c r="K1079" s="160"/>
      <c r="L1079" s="160">
        <v>0</v>
      </c>
    </row>
    <row r="1080" spans="1:12" s="222" customFormat="1" ht="127.5" hidden="1">
      <c r="A1080" s="9"/>
      <c r="B1080" s="13" t="s">
        <v>637</v>
      </c>
      <c r="C1080" s="74"/>
      <c r="D1080" s="3" t="s">
        <v>21</v>
      </c>
      <c r="E1080" s="3" t="s">
        <v>21</v>
      </c>
      <c r="F1080" s="14" t="s">
        <v>638</v>
      </c>
      <c r="G1080" s="3"/>
      <c r="H1080" s="166">
        <f>SUM(I1080:L1080)</f>
        <v>0</v>
      </c>
      <c r="I1080" s="308">
        <f t="shared" si="260"/>
        <v>0</v>
      </c>
      <c r="J1080" s="308">
        <f t="shared" si="260"/>
        <v>0</v>
      </c>
      <c r="K1080" s="308">
        <f t="shared" si="260"/>
        <v>0</v>
      </c>
      <c r="L1080" s="308">
        <f t="shared" si="260"/>
        <v>0</v>
      </c>
    </row>
    <row r="1081" spans="1:12" s="222" customFormat="1" ht="38.25" hidden="1">
      <c r="A1081" s="69"/>
      <c r="B1081" s="13" t="s">
        <v>343</v>
      </c>
      <c r="C1081" s="20"/>
      <c r="D1081" s="3" t="s">
        <v>21</v>
      </c>
      <c r="E1081" s="3" t="s">
        <v>21</v>
      </c>
      <c r="F1081" s="14" t="s">
        <v>638</v>
      </c>
      <c r="G1081" s="15" t="s">
        <v>77</v>
      </c>
      <c r="H1081" s="159">
        <f>I1081+J1081+K1081+L1081</f>
        <v>0</v>
      </c>
      <c r="I1081" s="160">
        <f t="shared" si="260"/>
        <v>0</v>
      </c>
      <c r="J1081" s="160">
        <f t="shared" si="260"/>
        <v>0</v>
      </c>
      <c r="K1081" s="160">
        <f t="shared" si="260"/>
        <v>0</v>
      </c>
      <c r="L1081" s="160">
        <f t="shared" si="260"/>
        <v>0</v>
      </c>
    </row>
    <row r="1082" spans="1:12" s="222" customFormat="1" hidden="1">
      <c r="A1082" s="69"/>
      <c r="B1082" s="13" t="s">
        <v>35</v>
      </c>
      <c r="C1082" s="20"/>
      <c r="D1082" s="3" t="s">
        <v>21</v>
      </c>
      <c r="E1082" s="3" t="s">
        <v>21</v>
      </c>
      <c r="F1082" s="14" t="s">
        <v>638</v>
      </c>
      <c r="G1082" s="15" t="s">
        <v>78</v>
      </c>
      <c r="H1082" s="159">
        <f>I1082+J1082+K1082+L1082</f>
        <v>0</v>
      </c>
      <c r="I1082" s="160">
        <f t="shared" si="260"/>
        <v>0</v>
      </c>
      <c r="J1082" s="160">
        <f t="shared" si="260"/>
        <v>0</v>
      </c>
      <c r="K1082" s="160">
        <f t="shared" si="260"/>
        <v>0</v>
      </c>
      <c r="L1082" s="160">
        <f t="shared" si="260"/>
        <v>0</v>
      </c>
    </row>
    <row r="1083" spans="1:12" s="222" customFormat="1" ht="51" hidden="1">
      <c r="A1083" s="69"/>
      <c r="B1083" s="13" t="s">
        <v>90</v>
      </c>
      <c r="C1083" s="20"/>
      <c r="D1083" s="3" t="s">
        <v>21</v>
      </c>
      <c r="E1083" s="3" t="s">
        <v>21</v>
      </c>
      <c r="F1083" s="14" t="s">
        <v>638</v>
      </c>
      <c r="G1083" s="15" t="s">
        <v>91</v>
      </c>
      <c r="H1083" s="159">
        <f>I1083+J1083+K1083+L1083</f>
        <v>0</v>
      </c>
      <c r="I1083" s="160"/>
      <c r="J1083" s="160">
        <v>0</v>
      </c>
      <c r="K1083" s="160">
        <v>0</v>
      </c>
      <c r="L1083" s="160">
        <v>0</v>
      </c>
    </row>
    <row r="1084" spans="1:12" s="222" customFormat="1">
      <c r="A1084" s="226"/>
      <c r="B1084" s="138" t="s">
        <v>144</v>
      </c>
      <c r="C1084" s="269"/>
      <c r="D1084" s="271" t="s">
        <v>33</v>
      </c>
      <c r="E1084" s="271" t="s">
        <v>15</v>
      </c>
      <c r="F1084" s="271"/>
      <c r="G1084" s="271"/>
      <c r="H1084" s="320">
        <f>SUM(I1084:L1084)</f>
        <v>5401.3</v>
      </c>
      <c r="I1084" s="320">
        <f>I1085+I1092+I1130+I1159</f>
        <v>-40</v>
      </c>
      <c r="J1084" s="320">
        <f>J1085+J1092+J1130+J1159</f>
        <v>5441.3</v>
      </c>
      <c r="K1084" s="320">
        <f>K1085+K1092+K1130+K1159</f>
        <v>0</v>
      </c>
      <c r="L1084" s="320">
        <f>L1085+L1092+L1130+L1159</f>
        <v>0</v>
      </c>
    </row>
    <row r="1085" spans="1:12" s="222" customFormat="1">
      <c r="A1085" s="226"/>
      <c r="B1085" s="138" t="s">
        <v>145</v>
      </c>
      <c r="C1085" s="270"/>
      <c r="D1085" s="271" t="s">
        <v>33</v>
      </c>
      <c r="E1085" s="271" t="s">
        <v>14</v>
      </c>
      <c r="F1085" s="271"/>
      <c r="G1085" s="271"/>
      <c r="H1085" s="320">
        <f>I1085+J1085+K1085+L1085</f>
        <v>-40</v>
      </c>
      <c r="I1085" s="320">
        <f t="shared" ref="I1085:L1090" si="261">I1086</f>
        <v>-40</v>
      </c>
      <c r="J1085" s="320">
        <f t="shared" si="261"/>
        <v>0</v>
      </c>
      <c r="K1085" s="320">
        <f t="shared" si="261"/>
        <v>0</v>
      </c>
      <c r="L1085" s="320">
        <f t="shared" si="261"/>
        <v>0</v>
      </c>
    </row>
    <row r="1086" spans="1:12" s="222" customFormat="1" ht="51">
      <c r="A1086" s="220"/>
      <c r="B1086" s="116" t="s">
        <v>98</v>
      </c>
      <c r="C1086" s="270"/>
      <c r="D1086" s="146" t="s">
        <v>33</v>
      </c>
      <c r="E1086" s="146" t="s">
        <v>14</v>
      </c>
      <c r="F1086" s="146" t="s">
        <v>249</v>
      </c>
      <c r="G1086" s="146"/>
      <c r="H1086" s="320">
        <f>I1086+J1086+K1086+L1086</f>
        <v>-40</v>
      </c>
      <c r="I1086" s="321">
        <f t="shared" si="261"/>
        <v>-40</v>
      </c>
      <c r="J1086" s="321">
        <f t="shared" si="261"/>
        <v>0</v>
      </c>
      <c r="K1086" s="321">
        <f t="shared" si="261"/>
        <v>0</v>
      </c>
      <c r="L1086" s="321">
        <f t="shared" si="261"/>
        <v>0</v>
      </c>
    </row>
    <row r="1087" spans="1:12" s="222" customFormat="1" ht="38.25">
      <c r="A1087" s="220"/>
      <c r="B1087" s="116" t="s">
        <v>250</v>
      </c>
      <c r="C1087" s="270"/>
      <c r="D1087" s="146" t="s">
        <v>33</v>
      </c>
      <c r="E1087" s="146" t="s">
        <v>14</v>
      </c>
      <c r="F1087" s="146" t="s">
        <v>251</v>
      </c>
      <c r="G1087" s="146"/>
      <c r="H1087" s="320">
        <f>SUM(I1087:L1087)</f>
        <v>-40</v>
      </c>
      <c r="I1087" s="321">
        <f t="shared" si="261"/>
        <v>-40</v>
      </c>
      <c r="J1087" s="321">
        <f t="shared" si="261"/>
        <v>0</v>
      </c>
      <c r="K1087" s="321">
        <f t="shared" si="261"/>
        <v>0</v>
      </c>
      <c r="L1087" s="321">
        <f t="shared" si="261"/>
        <v>0</v>
      </c>
    </row>
    <row r="1088" spans="1:12" s="222" customFormat="1" ht="25.5">
      <c r="A1088" s="226"/>
      <c r="B1088" s="217" t="s">
        <v>272</v>
      </c>
      <c r="C1088" s="270"/>
      <c r="D1088" s="146" t="s">
        <v>33</v>
      </c>
      <c r="E1088" s="146" t="s">
        <v>14</v>
      </c>
      <c r="F1088" s="146" t="s">
        <v>273</v>
      </c>
      <c r="G1088" s="271"/>
      <c r="H1088" s="320">
        <f>I1088+J1088+K1088+L1088</f>
        <v>-40</v>
      </c>
      <c r="I1088" s="321">
        <f t="shared" si="261"/>
        <v>-40</v>
      </c>
      <c r="J1088" s="321">
        <f t="shared" si="261"/>
        <v>0</v>
      </c>
      <c r="K1088" s="321">
        <f t="shared" si="261"/>
        <v>0</v>
      </c>
      <c r="L1088" s="321">
        <f t="shared" si="261"/>
        <v>0</v>
      </c>
    </row>
    <row r="1089" spans="1:12" s="231" customFormat="1" ht="25.5">
      <c r="A1089" s="220"/>
      <c r="B1089" s="217" t="s">
        <v>146</v>
      </c>
      <c r="C1089" s="282"/>
      <c r="D1089" s="146" t="s">
        <v>33</v>
      </c>
      <c r="E1089" s="146" t="s">
        <v>14</v>
      </c>
      <c r="F1089" s="146" t="s">
        <v>273</v>
      </c>
      <c r="G1089" s="146" t="s">
        <v>147</v>
      </c>
      <c r="H1089" s="320">
        <f>I1089+J1089+K1089+L1089</f>
        <v>-40</v>
      </c>
      <c r="I1089" s="321">
        <f t="shared" si="261"/>
        <v>-40</v>
      </c>
      <c r="J1089" s="321">
        <f t="shared" si="261"/>
        <v>0</v>
      </c>
      <c r="K1089" s="321">
        <f t="shared" si="261"/>
        <v>0</v>
      </c>
      <c r="L1089" s="321">
        <f t="shared" si="261"/>
        <v>0</v>
      </c>
    </row>
    <row r="1090" spans="1:12" s="231" customFormat="1" ht="38.25">
      <c r="A1090" s="220"/>
      <c r="B1090" s="217" t="s">
        <v>148</v>
      </c>
      <c r="C1090" s="282"/>
      <c r="D1090" s="146" t="s">
        <v>33</v>
      </c>
      <c r="E1090" s="146" t="s">
        <v>14</v>
      </c>
      <c r="F1090" s="146" t="s">
        <v>273</v>
      </c>
      <c r="G1090" s="146" t="s">
        <v>149</v>
      </c>
      <c r="H1090" s="320">
        <f>I1090+J1090+K1090+L1090</f>
        <v>-40</v>
      </c>
      <c r="I1090" s="321">
        <f t="shared" si="261"/>
        <v>-40</v>
      </c>
      <c r="J1090" s="321">
        <f t="shared" si="261"/>
        <v>0</v>
      </c>
      <c r="K1090" s="321">
        <f t="shared" si="261"/>
        <v>0</v>
      </c>
      <c r="L1090" s="321">
        <f t="shared" si="261"/>
        <v>0</v>
      </c>
    </row>
    <row r="1091" spans="1:12" s="231" customFormat="1" ht="63.75">
      <c r="A1091" s="220"/>
      <c r="B1091" s="217" t="s">
        <v>442</v>
      </c>
      <c r="C1091" s="282"/>
      <c r="D1091" s="146" t="s">
        <v>33</v>
      </c>
      <c r="E1091" s="146" t="s">
        <v>14</v>
      </c>
      <c r="F1091" s="146" t="s">
        <v>273</v>
      </c>
      <c r="G1091" s="146" t="s">
        <v>150</v>
      </c>
      <c r="H1091" s="320">
        <f>I1091+J1091+K1091+L1091</f>
        <v>-40</v>
      </c>
      <c r="I1091" s="321">
        <f>-40</f>
        <v>-40</v>
      </c>
      <c r="J1091" s="321">
        <v>0</v>
      </c>
      <c r="K1091" s="321">
        <v>0</v>
      </c>
      <c r="L1091" s="321">
        <v>0</v>
      </c>
    </row>
    <row r="1092" spans="1:12" s="231" customFormat="1">
      <c r="A1092" s="226"/>
      <c r="B1092" s="269" t="s">
        <v>151</v>
      </c>
      <c r="C1092" s="270"/>
      <c r="D1092" s="271" t="s">
        <v>33</v>
      </c>
      <c r="E1092" s="271" t="s">
        <v>17</v>
      </c>
      <c r="F1092" s="271"/>
      <c r="G1092" s="271"/>
      <c r="H1092" s="320">
        <f>I1092+J1092+K1092+L1092</f>
        <v>1983.6000000000001</v>
      </c>
      <c r="I1092" s="320">
        <f>I1093</f>
        <v>0</v>
      </c>
      <c r="J1092" s="320">
        <f>J1093</f>
        <v>1983.6000000000001</v>
      </c>
      <c r="K1092" s="320">
        <f>K1093</f>
        <v>0</v>
      </c>
      <c r="L1092" s="320">
        <f>L1093</f>
        <v>0</v>
      </c>
    </row>
    <row r="1093" spans="1:12" s="150" customFormat="1" ht="73.5" customHeight="1">
      <c r="A1093" s="226"/>
      <c r="B1093" s="217" t="s">
        <v>373</v>
      </c>
      <c r="C1093" s="270"/>
      <c r="D1093" s="146" t="s">
        <v>33</v>
      </c>
      <c r="E1093" s="146" t="s">
        <v>17</v>
      </c>
      <c r="F1093" s="146" t="s">
        <v>374</v>
      </c>
      <c r="G1093" s="146"/>
      <c r="H1093" s="320">
        <f>SUM(I1093:L1093)</f>
        <v>1983.6000000000001</v>
      </c>
      <c r="I1093" s="321">
        <f>I1094+I1098+I1102+I1106+I1110+I1114+I1118+I1122+I1126</f>
        <v>0</v>
      </c>
      <c r="J1093" s="321">
        <f t="shared" ref="J1093:L1093" si="262">J1094+J1098+J1102+J1106+J1110+J1114+J1118+J1122+J1126</f>
        <v>1983.6000000000001</v>
      </c>
      <c r="K1093" s="321">
        <f t="shared" si="262"/>
        <v>0</v>
      </c>
      <c r="L1093" s="321">
        <f t="shared" si="262"/>
        <v>0</v>
      </c>
    </row>
    <row r="1094" spans="1:12" s="150" customFormat="1" ht="44.25" hidden="1" customHeight="1">
      <c r="A1094" s="226"/>
      <c r="B1094" s="116" t="s">
        <v>538</v>
      </c>
      <c r="C1094" s="270"/>
      <c r="D1094" s="146" t="s">
        <v>33</v>
      </c>
      <c r="E1094" s="146" t="s">
        <v>17</v>
      </c>
      <c r="F1094" s="146" t="s">
        <v>375</v>
      </c>
      <c r="G1094" s="146"/>
      <c r="H1094" s="320">
        <f t="shared" ref="H1094:H1113" si="263">I1094+J1094+K1094+L1094</f>
        <v>0</v>
      </c>
      <c r="I1094" s="321">
        <f>I1095</f>
        <v>0</v>
      </c>
      <c r="J1094" s="321">
        <f t="shared" ref="J1094:L1096" si="264">J1095</f>
        <v>0</v>
      </c>
      <c r="K1094" s="321">
        <f t="shared" si="264"/>
        <v>0</v>
      </c>
      <c r="L1094" s="321">
        <f t="shared" si="264"/>
        <v>0</v>
      </c>
    </row>
    <row r="1095" spans="1:12" s="150" customFormat="1" ht="25.5" hidden="1">
      <c r="A1095" s="226"/>
      <c r="B1095" s="217" t="s">
        <v>146</v>
      </c>
      <c r="C1095" s="270"/>
      <c r="D1095" s="146" t="s">
        <v>33</v>
      </c>
      <c r="E1095" s="146" t="s">
        <v>17</v>
      </c>
      <c r="F1095" s="146" t="s">
        <v>375</v>
      </c>
      <c r="G1095" s="146" t="s">
        <v>147</v>
      </c>
      <c r="H1095" s="320">
        <f t="shared" si="263"/>
        <v>0</v>
      </c>
      <c r="I1095" s="321">
        <f>I1096</f>
        <v>0</v>
      </c>
      <c r="J1095" s="321">
        <f t="shared" si="264"/>
        <v>0</v>
      </c>
      <c r="K1095" s="321">
        <f t="shared" si="264"/>
        <v>0</v>
      </c>
      <c r="L1095" s="321">
        <f t="shared" si="264"/>
        <v>0</v>
      </c>
    </row>
    <row r="1096" spans="1:12" s="231" customFormat="1" ht="38.25" hidden="1">
      <c r="A1096" s="226"/>
      <c r="B1096" s="217" t="s">
        <v>148</v>
      </c>
      <c r="C1096" s="270"/>
      <c r="D1096" s="146" t="s">
        <v>33</v>
      </c>
      <c r="E1096" s="146" t="s">
        <v>17</v>
      </c>
      <c r="F1096" s="146" t="s">
        <v>375</v>
      </c>
      <c r="G1096" s="146" t="s">
        <v>149</v>
      </c>
      <c r="H1096" s="320">
        <f t="shared" si="263"/>
        <v>0</v>
      </c>
      <c r="I1096" s="321">
        <f>I1097</f>
        <v>0</v>
      </c>
      <c r="J1096" s="321">
        <f t="shared" si="264"/>
        <v>0</v>
      </c>
      <c r="K1096" s="321">
        <f t="shared" si="264"/>
        <v>0</v>
      </c>
      <c r="L1096" s="321">
        <f t="shared" si="264"/>
        <v>0</v>
      </c>
    </row>
    <row r="1097" spans="1:12" s="231" customFormat="1" ht="25.5" hidden="1">
      <c r="A1097" s="226"/>
      <c r="B1097" s="217" t="s">
        <v>152</v>
      </c>
      <c r="C1097" s="270"/>
      <c r="D1097" s="146" t="s">
        <v>33</v>
      </c>
      <c r="E1097" s="146" t="s">
        <v>17</v>
      </c>
      <c r="F1097" s="146" t="s">
        <v>375</v>
      </c>
      <c r="G1097" s="146" t="s">
        <v>153</v>
      </c>
      <c r="H1097" s="320">
        <f t="shared" si="263"/>
        <v>0</v>
      </c>
      <c r="I1097" s="321"/>
      <c r="J1097" s="321">
        <v>0</v>
      </c>
      <c r="K1097" s="321">
        <v>0</v>
      </c>
      <c r="L1097" s="321">
        <v>0</v>
      </c>
    </row>
    <row r="1098" spans="1:12" s="68" customFormat="1" ht="76.5" hidden="1">
      <c r="A1098" s="69"/>
      <c r="B1098" s="13" t="s">
        <v>682</v>
      </c>
      <c r="C1098" s="78"/>
      <c r="D1098" s="15" t="s">
        <v>33</v>
      </c>
      <c r="E1098" s="15" t="s">
        <v>17</v>
      </c>
      <c r="F1098" s="15" t="s">
        <v>683</v>
      </c>
      <c r="G1098" s="15"/>
      <c r="H1098" s="159">
        <f>I1098+J1098+K1098+L1098</f>
        <v>0</v>
      </c>
      <c r="I1098" s="160">
        <f>I1099</f>
        <v>0</v>
      </c>
      <c r="J1098" s="160">
        <f t="shared" ref="J1098:L1100" si="265">J1099</f>
        <v>0</v>
      </c>
      <c r="K1098" s="160">
        <f t="shared" si="265"/>
        <v>0</v>
      </c>
      <c r="L1098" s="160">
        <f t="shared" si="265"/>
        <v>0</v>
      </c>
    </row>
    <row r="1099" spans="1:12" s="68" customFormat="1" ht="25.5" hidden="1">
      <c r="A1099" s="69"/>
      <c r="B1099" s="13" t="s">
        <v>146</v>
      </c>
      <c r="C1099" s="78"/>
      <c r="D1099" s="15" t="s">
        <v>33</v>
      </c>
      <c r="E1099" s="15" t="s">
        <v>17</v>
      </c>
      <c r="F1099" s="15" t="s">
        <v>683</v>
      </c>
      <c r="G1099" s="15" t="s">
        <v>147</v>
      </c>
      <c r="H1099" s="159">
        <f>I1099+J1099+K1099+L1099</f>
        <v>0</v>
      </c>
      <c r="I1099" s="160">
        <f>I1100</f>
        <v>0</v>
      </c>
      <c r="J1099" s="160">
        <f t="shared" si="265"/>
        <v>0</v>
      </c>
      <c r="K1099" s="160">
        <f t="shared" si="265"/>
        <v>0</v>
      </c>
      <c r="L1099" s="160">
        <f t="shared" si="265"/>
        <v>0</v>
      </c>
    </row>
    <row r="1100" spans="1:12" s="68" customFormat="1" ht="38.25" hidden="1">
      <c r="A1100" s="69"/>
      <c r="B1100" s="13" t="s">
        <v>148</v>
      </c>
      <c r="C1100" s="78"/>
      <c r="D1100" s="15" t="s">
        <v>33</v>
      </c>
      <c r="E1100" s="15" t="s">
        <v>17</v>
      </c>
      <c r="F1100" s="15" t="s">
        <v>683</v>
      </c>
      <c r="G1100" s="15" t="s">
        <v>149</v>
      </c>
      <c r="H1100" s="159">
        <f>I1100+J1100+K1100+L1100</f>
        <v>0</v>
      </c>
      <c r="I1100" s="160">
        <f>I1101</f>
        <v>0</v>
      </c>
      <c r="J1100" s="160">
        <f t="shared" si="265"/>
        <v>0</v>
      </c>
      <c r="K1100" s="160">
        <f t="shared" si="265"/>
        <v>0</v>
      </c>
      <c r="L1100" s="160">
        <f t="shared" si="265"/>
        <v>0</v>
      </c>
    </row>
    <row r="1101" spans="1:12" s="68" customFormat="1" ht="25.5" hidden="1">
      <c r="A1101" s="69"/>
      <c r="B1101" s="13" t="s">
        <v>152</v>
      </c>
      <c r="C1101" s="78"/>
      <c r="D1101" s="15" t="s">
        <v>33</v>
      </c>
      <c r="E1101" s="15" t="s">
        <v>17</v>
      </c>
      <c r="F1101" s="15" t="s">
        <v>683</v>
      </c>
      <c r="G1101" s="15" t="s">
        <v>153</v>
      </c>
      <c r="H1101" s="159">
        <f>I1101+J1101+K1101+L1101</f>
        <v>0</v>
      </c>
      <c r="I1101" s="160">
        <v>0</v>
      </c>
      <c r="J1101" s="160">
        <v>0</v>
      </c>
      <c r="K1101" s="160"/>
      <c r="L1101" s="160">
        <v>0</v>
      </c>
    </row>
    <row r="1102" spans="1:12" s="231" customFormat="1" ht="165.75" hidden="1">
      <c r="A1102" s="226"/>
      <c r="B1102" s="217" t="s">
        <v>498</v>
      </c>
      <c r="C1102" s="270"/>
      <c r="D1102" s="146" t="s">
        <v>33</v>
      </c>
      <c r="E1102" s="146" t="s">
        <v>17</v>
      </c>
      <c r="F1102" s="146" t="s">
        <v>443</v>
      </c>
      <c r="G1102" s="146"/>
      <c r="H1102" s="320">
        <f t="shared" si="263"/>
        <v>0</v>
      </c>
      <c r="I1102" s="321">
        <f>I1103</f>
        <v>0</v>
      </c>
      <c r="J1102" s="321">
        <f t="shared" ref="J1102:L1104" si="266">J1103</f>
        <v>0</v>
      </c>
      <c r="K1102" s="321">
        <f t="shared" si="266"/>
        <v>0</v>
      </c>
      <c r="L1102" s="321">
        <f t="shared" si="266"/>
        <v>0</v>
      </c>
    </row>
    <row r="1103" spans="1:12" s="231" customFormat="1" ht="25.5" hidden="1">
      <c r="A1103" s="226"/>
      <c r="B1103" s="217" t="s">
        <v>146</v>
      </c>
      <c r="C1103" s="270"/>
      <c r="D1103" s="146" t="s">
        <v>33</v>
      </c>
      <c r="E1103" s="146" t="s">
        <v>17</v>
      </c>
      <c r="F1103" s="146" t="s">
        <v>443</v>
      </c>
      <c r="G1103" s="146" t="s">
        <v>147</v>
      </c>
      <c r="H1103" s="320">
        <f t="shared" si="263"/>
        <v>0</v>
      </c>
      <c r="I1103" s="321">
        <f>I1104</f>
        <v>0</v>
      </c>
      <c r="J1103" s="321">
        <f t="shared" si="266"/>
        <v>0</v>
      </c>
      <c r="K1103" s="321">
        <f t="shared" si="266"/>
        <v>0</v>
      </c>
      <c r="L1103" s="321">
        <f t="shared" si="266"/>
        <v>0</v>
      </c>
    </row>
    <row r="1104" spans="1:12" s="231" customFormat="1" ht="38.25" hidden="1">
      <c r="A1104" s="226"/>
      <c r="B1104" s="217" t="s">
        <v>148</v>
      </c>
      <c r="C1104" s="270"/>
      <c r="D1104" s="146" t="s">
        <v>33</v>
      </c>
      <c r="E1104" s="146" t="s">
        <v>17</v>
      </c>
      <c r="F1104" s="146" t="s">
        <v>443</v>
      </c>
      <c r="G1104" s="146" t="s">
        <v>149</v>
      </c>
      <c r="H1104" s="320">
        <f t="shared" si="263"/>
        <v>0</v>
      </c>
      <c r="I1104" s="321">
        <f>I1105</f>
        <v>0</v>
      </c>
      <c r="J1104" s="321">
        <f t="shared" si="266"/>
        <v>0</v>
      </c>
      <c r="K1104" s="321">
        <f t="shared" si="266"/>
        <v>0</v>
      </c>
      <c r="L1104" s="321">
        <f t="shared" si="266"/>
        <v>0</v>
      </c>
    </row>
    <row r="1105" spans="1:12" s="231" customFormat="1" ht="25.5" hidden="1">
      <c r="A1105" s="226"/>
      <c r="B1105" s="217" t="s">
        <v>152</v>
      </c>
      <c r="C1105" s="270"/>
      <c r="D1105" s="146" t="s">
        <v>33</v>
      </c>
      <c r="E1105" s="146" t="s">
        <v>17</v>
      </c>
      <c r="F1105" s="146" t="s">
        <v>443</v>
      </c>
      <c r="G1105" s="146" t="s">
        <v>153</v>
      </c>
      <c r="H1105" s="320">
        <f t="shared" si="263"/>
        <v>0</v>
      </c>
      <c r="I1105" s="321"/>
      <c r="J1105" s="321">
        <v>0</v>
      </c>
      <c r="K1105" s="321"/>
      <c r="L1105" s="321">
        <v>0</v>
      </c>
    </row>
    <row r="1106" spans="1:12" s="231" customFormat="1" ht="293.25" hidden="1">
      <c r="A1106" s="226"/>
      <c r="B1106" s="217" t="s">
        <v>499</v>
      </c>
      <c r="C1106" s="270"/>
      <c r="D1106" s="146" t="s">
        <v>33</v>
      </c>
      <c r="E1106" s="146" t="s">
        <v>17</v>
      </c>
      <c r="F1106" s="146" t="s">
        <v>444</v>
      </c>
      <c r="G1106" s="146"/>
      <c r="H1106" s="320">
        <f t="shared" si="263"/>
        <v>0</v>
      </c>
      <c r="I1106" s="321">
        <f>I1107</f>
        <v>0</v>
      </c>
      <c r="J1106" s="321">
        <f t="shared" ref="J1106:L1108" si="267">J1107</f>
        <v>0</v>
      </c>
      <c r="K1106" s="321">
        <f t="shared" si="267"/>
        <v>0</v>
      </c>
      <c r="L1106" s="321">
        <f t="shared" si="267"/>
        <v>0</v>
      </c>
    </row>
    <row r="1107" spans="1:12" s="231" customFormat="1" ht="25.5" hidden="1">
      <c r="A1107" s="226"/>
      <c r="B1107" s="217" t="s">
        <v>146</v>
      </c>
      <c r="C1107" s="270"/>
      <c r="D1107" s="146" t="s">
        <v>33</v>
      </c>
      <c r="E1107" s="146" t="s">
        <v>17</v>
      </c>
      <c r="F1107" s="146" t="s">
        <v>444</v>
      </c>
      <c r="G1107" s="146" t="s">
        <v>147</v>
      </c>
      <c r="H1107" s="320">
        <f t="shared" si="263"/>
        <v>0</v>
      </c>
      <c r="I1107" s="321">
        <f>I1108</f>
        <v>0</v>
      </c>
      <c r="J1107" s="321">
        <f t="shared" si="267"/>
        <v>0</v>
      </c>
      <c r="K1107" s="321">
        <f t="shared" si="267"/>
        <v>0</v>
      </c>
      <c r="L1107" s="321">
        <f t="shared" si="267"/>
        <v>0</v>
      </c>
    </row>
    <row r="1108" spans="1:12" s="201" customFormat="1" ht="51.75" hidden="1" customHeight="1">
      <c r="A1108" s="226"/>
      <c r="B1108" s="217" t="s">
        <v>148</v>
      </c>
      <c r="C1108" s="270"/>
      <c r="D1108" s="146" t="s">
        <v>33</v>
      </c>
      <c r="E1108" s="146" t="s">
        <v>17</v>
      </c>
      <c r="F1108" s="146" t="s">
        <v>444</v>
      </c>
      <c r="G1108" s="146" t="s">
        <v>149</v>
      </c>
      <c r="H1108" s="320">
        <f t="shared" si="263"/>
        <v>0</v>
      </c>
      <c r="I1108" s="321">
        <f>I1109</f>
        <v>0</v>
      </c>
      <c r="J1108" s="321">
        <f t="shared" si="267"/>
        <v>0</v>
      </c>
      <c r="K1108" s="321">
        <f t="shared" si="267"/>
        <v>0</v>
      </c>
      <c r="L1108" s="321">
        <f t="shared" si="267"/>
        <v>0</v>
      </c>
    </row>
    <row r="1109" spans="1:12" s="222" customFormat="1" ht="25.5" hidden="1">
      <c r="A1109" s="226"/>
      <c r="B1109" s="217" t="s">
        <v>152</v>
      </c>
      <c r="C1109" s="270"/>
      <c r="D1109" s="146" t="s">
        <v>33</v>
      </c>
      <c r="E1109" s="146" t="s">
        <v>17</v>
      </c>
      <c r="F1109" s="146" t="s">
        <v>444</v>
      </c>
      <c r="G1109" s="146" t="s">
        <v>153</v>
      </c>
      <c r="H1109" s="320">
        <f t="shared" si="263"/>
        <v>0</v>
      </c>
      <c r="I1109" s="321">
        <v>0</v>
      </c>
      <c r="J1109" s="321">
        <v>0</v>
      </c>
      <c r="K1109" s="321"/>
      <c r="L1109" s="321">
        <v>0</v>
      </c>
    </row>
    <row r="1110" spans="1:12" s="222" customFormat="1" ht="318.75" hidden="1">
      <c r="A1110" s="226"/>
      <c r="B1110" s="217" t="s">
        <v>500</v>
      </c>
      <c r="C1110" s="270"/>
      <c r="D1110" s="146" t="s">
        <v>33</v>
      </c>
      <c r="E1110" s="146" t="s">
        <v>17</v>
      </c>
      <c r="F1110" s="146" t="s">
        <v>445</v>
      </c>
      <c r="G1110" s="146"/>
      <c r="H1110" s="320">
        <f t="shared" si="263"/>
        <v>0</v>
      </c>
      <c r="I1110" s="321">
        <f>I1111</f>
        <v>0</v>
      </c>
      <c r="J1110" s="321">
        <f t="shared" ref="J1110:L1116" si="268">J1111</f>
        <v>0</v>
      </c>
      <c r="K1110" s="321">
        <f t="shared" si="268"/>
        <v>0</v>
      </c>
      <c r="L1110" s="321">
        <f t="shared" si="268"/>
        <v>0</v>
      </c>
    </row>
    <row r="1111" spans="1:12" s="222" customFormat="1" ht="25.5" hidden="1">
      <c r="A1111" s="226"/>
      <c r="B1111" s="217" t="s">
        <v>146</v>
      </c>
      <c r="C1111" s="270"/>
      <c r="D1111" s="146" t="s">
        <v>33</v>
      </c>
      <c r="E1111" s="146" t="s">
        <v>17</v>
      </c>
      <c r="F1111" s="146" t="s">
        <v>445</v>
      </c>
      <c r="G1111" s="146" t="s">
        <v>147</v>
      </c>
      <c r="H1111" s="320">
        <f t="shared" si="263"/>
        <v>0</v>
      </c>
      <c r="I1111" s="321">
        <f>I1112</f>
        <v>0</v>
      </c>
      <c r="J1111" s="321">
        <f t="shared" si="268"/>
        <v>0</v>
      </c>
      <c r="K1111" s="321">
        <f t="shared" si="268"/>
        <v>0</v>
      </c>
      <c r="L1111" s="321">
        <f t="shared" si="268"/>
        <v>0</v>
      </c>
    </row>
    <row r="1112" spans="1:12" s="150" customFormat="1" ht="38.25" hidden="1">
      <c r="A1112" s="226"/>
      <c r="B1112" s="217" t="s">
        <v>148</v>
      </c>
      <c r="C1112" s="270"/>
      <c r="D1112" s="146" t="s">
        <v>33</v>
      </c>
      <c r="E1112" s="146" t="s">
        <v>17</v>
      </c>
      <c r="F1112" s="146" t="s">
        <v>445</v>
      </c>
      <c r="G1112" s="146" t="s">
        <v>149</v>
      </c>
      <c r="H1112" s="320">
        <f t="shared" si="263"/>
        <v>0</v>
      </c>
      <c r="I1112" s="321">
        <f>I1113</f>
        <v>0</v>
      </c>
      <c r="J1112" s="321">
        <f t="shared" si="268"/>
        <v>0</v>
      </c>
      <c r="K1112" s="321">
        <f t="shared" si="268"/>
        <v>0</v>
      </c>
      <c r="L1112" s="321">
        <f t="shared" si="268"/>
        <v>0</v>
      </c>
    </row>
    <row r="1113" spans="1:12" s="150" customFormat="1" ht="39.75" hidden="1" customHeight="1">
      <c r="A1113" s="226"/>
      <c r="B1113" s="217" t="s">
        <v>152</v>
      </c>
      <c r="C1113" s="270"/>
      <c r="D1113" s="146" t="s">
        <v>33</v>
      </c>
      <c r="E1113" s="146" t="s">
        <v>17</v>
      </c>
      <c r="F1113" s="146" t="s">
        <v>445</v>
      </c>
      <c r="G1113" s="146" t="s">
        <v>153</v>
      </c>
      <c r="H1113" s="320">
        <f t="shared" si="263"/>
        <v>0</v>
      </c>
      <c r="I1113" s="321"/>
      <c r="J1113" s="321">
        <v>0</v>
      </c>
      <c r="K1113" s="321">
        <v>0</v>
      </c>
      <c r="L1113" s="321">
        <v>0</v>
      </c>
    </row>
    <row r="1114" spans="1:12" s="150" customFormat="1" ht="204" hidden="1">
      <c r="A1114" s="226"/>
      <c r="B1114" s="239" t="s">
        <v>595</v>
      </c>
      <c r="C1114" s="270"/>
      <c r="D1114" s="146" t="s">
        <v>33</v>
      </c>
      <c r="E1114" s="146" t="s">
        <v>17</v>
      </c>
      <c r="F1114" s="146" t="s">
        <v>596</v>
      </c>
      <c r="G1114" s="146"/>
      <c r="H1114" s="320">
        <f>I1114+J1114+K1114+L1114</f>
        <v>0</v>
      </c>
      <c r="I1114" s="321">
        <f>I1115</f>
        <v>0</v>
      </c>
      <c r="J1114" s="321">
        <f t="shared" si="268"/>
        <v>0</v>
      </c>
      <c r="K1114" s="321">
        <f t="shared" si="268"/>
        <v>0</v>
      </c>
      <c r="L1114" s="321">
        <f t="shared" si="268"/>
        <v>0</v>
      </c>
    </row>
    <row r="1115" spans="1:12" s="150" customFormat="1" ht="25.5" hidden="1">
      <c r="A1115" s="226"/>
      <c r="B1115" s="217" t="s">
        <v>146</v>
      </c>
      <c r="C1115" s="270"/>
      <c r="D1115" s="146" t="s">
        <v>33</v>
      </c>
      <c r="E1115" s="146" t="s">
        <v>17</v>
      </c>
      <c r="F1115" s="146" t="s">
        <v>596</v>
      </c>
      <c r="G1115" s="146" t="s">
        <v>147</v>
      </c>
      <c r="H1115" s="320">
        <f>I1115+J1115+K1115+L1115</f>
        <v>0</v>
      </c>
      <c r="I1115" s="321">
        <f>I1116</f>
        <v>0</v>
      </c>
      <c r="J1115" s="321">
        <f t="shared" si="268"/>
        <v>0</v>
      </c>
      <c r="K1115" s="321">
        <f t="shared" si="268"/>
        <v>0</v>
      </c>
      <c r="L1115" s="321">
        <f t="shared" si="268"/>
        <v>0</v>
      </c>
    </row>
    <row r="1116" spans="1:12" s="150" customFormat="1" ht="41.25" hidden="1" customHeight="1">
      <c r="A1116" s="226"/>
      <c r="B1116" s="217" t="s">
        <v>148</v>
      </c>
      <c r="C1116" s="270"/>
      <c r="D1116" s="146" t="s">
        <v>33</v>
      </c>
      <c r="E1116" s="146" t="s">
        <v>17</v>
      </c>
      <c r="F1116" s="146" t="s">
        <v>596</v>
      </c>
      <c r="G1116" s="146" t="s">
        <v>149</v>
      </c>
      <c r="H1116" s="320">
        <f>I1116+J1116+K1116+L1116</f>
        <v>0</v>
      </c>
      <c r="I1116" s="321">
        <f>I1117</f>
        <v>0</v>
      </c>
      <c r="J1116" s="321">
        <f t="shared" si="268"/>
        <v>0</v>
      </c>
      <c r="K1116" s="321">
        <f t="shared" si="268"/>
        <v>0</v>
      </c>
      <c r="L1116" s="321">
        <f t="shared" si="268"/>
        <v>0</v>
      </c>
    </row>
    <row r="1117" spans="1:12" s="150" customFormat="1" ht="44.25" hidden="1" customHeight="1">
      <c r="A1117" s="226"/>
      <c r="B1117" s="217" t="s">
        <v>152</v>
      </c>
      <c r="C1117" s="270"/>
      <c r="D1117" s="146" t="s">
        <v>33</v>
      </c>
      <c r="E1117" s="146" t="s">
        <v>17</v>
      </c>
      <c r="F1117" s="146" t="s">
        <v>596</v>
      </c>
      <c r="G1117" s="146" t="s">
        <v>153</v>
      </c>
      <c r="H1117" s="320">
        <f>I1117+J1117+K1117+L1117</f>
        <v>0</v>
      </c>
      <c r="I1117" s="321"/>
      <c r="J1117" s="321">
        <v>0</v>
      </c>
      <c r="K1117" s="321"/>
      <c r="L1117" s="321">
        <v>0</v>
      </c>
    </row>
    <row r="1118" spans="1:12" s="150" customFormat="1" ht="153">
      <c r="A1118" s="226"/>
      <c r="B1118" s="239" t="s">
        <v>730</v>
      </c>
      <c r="C1118" s="270"/>
      <c r="D1118" s="146" t="s">
        <v>33</v>
      </c>
      <c r="E1118" s="146" t="s">
        <v>17</v>
      </c>
      <c r="F1118" s="146" t="s">
        <v>731</v>
      </c>
      <c r="G1118" s="146"/>
      <c r="H1118" s="320">
        <f>SUBTOTAL(9,I1118:L1118)</f>
        <v>1519.4</v>
      </c>
      <c r="I1118" s="321">
        <f>I1119</f>
        <v>0</v>
      </c>
      <c r="J1118" s="321">
        <f>J1119</f>
        <v>1519.4</v>
      </c>
      <c r="K1118" s="321">
        <f>K1119</f>
        <v>0</v>
      </c>
      <c r="L1118" s="321">
        <f>L1119</f>
        <v>0</v>
      </c>
    </row>
    <row r="1119" spans="1:12" s="150" customFormat="1" ht="25.5">
      <c r="A1119" s="226"/>
      <c r="B1119" s="217" t="s">
        <v>146</v>
      </c>
      <c r="C1119" s="270"/>
      <c r="D1119" s="146" t="s">
        <v>33</v>
      </c>
      <c r="E1119" s="146" t="s">
        <v>17</v>
      </c>
      <c r="F1119" s="146" t="s">
        <v>731</v>
      </c>
      <c r="G1119" s="146" t="s">
        <v>147</v>
      </c>
      <c r="H1119" s="320">
        <f>I1119+J1119+K1119+L1119</f>
        <v>1519.4</v>
      </c>
      <c r="I1119" s="321">
        <f>I1120</f>
        <v>0</v>
      </c>
      <c r="J1119" s="321">
        <f t="shared" ref="J1119:L1120" si="269">J1120</f>
        <v>1519.4</v>
      </c>
      <c r="K1119" s="321">
        <f t="shared" si="269"/>
        <v>0</v>
      </c>
      <c r="L1119" s="321">
        <f t="shared" si="269"/>
        <v>0</v>
      </c>
    </row>
    <row r="1120" spans="1:12" s="201" customFormat="1" ht="38.25">
      <c r="A1120" s="226"/>
      <c r="B1120" s="217" t="s">
        <v>148</v>
      </c>
      <c r="C1120" s="270"/>
      <c r="D1120" s="146" t="s">
        <v>33</v>
      </c>
      <c r="E1120" s="146" t="s">
        <v>17</v>
      </c>
      <c r="F1120" s="146" t="s">
        <v>731</v>
      </c>
      <c r="G1120" s="146" t="s">
        <v>149</v>
      </c>
      <c r="H1120" s="320">
        <f>I1120+J1120+K1120+L1120</f>
        <v>1519.4</v>
      </c>
      <c r="I1120" s="321">
        <f>I1121</f>
        <v>0</v>
      </c>
      <c r="J1120" s="321">
        <f t="shared" si="269"/>
        <v>1519.4</v>
      </c>
      <c r="K1120" s="321">
        <f t="shared" si="269"/>
        <v>0</v>
      </c>
      <c r="L1120" s="321">
        <f t="shared" si="269"/>
        <v>0</v>
      </c>
    </row>
    <row r="1121" spans="1:12" s="201" customFormat="1" ht="36.75" customHeight="1">
      <c r="A1121" s="226"/>
      <c r="B1121" s="217" t="s">
        <v>152</v>
      </c>
      <c r="C1121" s="270"/>
      <c r="D1121" s="146" t="s">
        <v>33</v>
      </c>
      <c r="E1121" s="146" t="s">
        <v>17</v>
      </c>
      <c r="F1121" s="146" t="s">
        <v>731</v>
      </c>
      <c r="G1121" s="146" t="s">
        <v>153</v>
      </c>
      <c r="H1121" s="320">
        <f>I1121+J1121+K1121+L1121</f>
        <v>1519.4</v>
      </c>
      <c r="I1121" s="321">
        <v>0</v>
      </c>
      <c r="J1121" s="321">
        <f>1519.4</f>
        <v>1519.4</v>
      </c>
      <c r="K1121" s="321">
        <v>0</v>
      </c>
      <c r="L1121" s="321">
        <v>0</v>
      </c>
    </row>
    <row r="1122" spans="1:12" s="150" customFormat="1" ht="153">
      <c r="A1122" s="226"/>
      <c r="B1122" s="239" t="s">
        <v>733</v>
      </c>
      <c r="C1122" s="270"/>
      <c r="D1122" s="146" t="s">
        <v>33</v>
      </c>
      <c r="E1122" s="146" t="s">
        <v>17</v>
      </c>
      <c r="F1122" s="146" t="s">
        <v>732</v>
      </c>
      <c r="G1122" s="146"/>
      <c r="H1122" s="320">
        <f>SUM(I1122:L1122)</f>
        <v>464.2</v>
      </c>
      <c r="I1122" s="321">
        <f>I1123</f>
        <v>0</v>
      </c>
      <c r="J1122" s="321">
        <f t="shared" ref="J1122:L1124" si="270">J1123</f>
        <v>464.2</v>
      </c>
      <c r="K1122" s="321">
        <f t="shared" si="270"/>
        <v>0</v>
      </c>
      <c r="L1122" s="321">
        <f t="shared" si="270"/>
        <v>0</v>
      </c>
    </row>
    <row r="1123" spans="1:12" s="150" customFormat="1" ht="25.5">
      <c r="A1123" s="226"/>
      <c r="B1123" s="217" t="s">
        <v>146</v>
      </c>
      <c r="C1123" s="270"/>
      <c r="D1123" s="146" t="s">
        <v>33</v>
      </c>
      <c r="E1123" s="146" t="s">
        <v>17</v>
      </c>
      <c r="F1123" s="146" t="s">
        <v>732</v>
      </c>
      <c r="G1123" s="146" t="s">
        <v>147</v>
      </c>
      <c r="H1123" s="320">
        <f>I1123+J1123+K1123+L1123</f>
        <v>464.2</v>
      </c>
      <c r="I1123" s="321">
        <f>I1124</f>
        <v>0</v>
      </c>
      <c r="J1123" s="321">
        <f t="shared" si="270"/>
        <v>464.2</v>
      </c>
      <c r="K1123" s="321">
        <f t="shared" si="270"/>
        <v>0</v>
      </c>
      <c r="L1123" s="321">
        <f t="shared" si="270"/>
        <v>0</v>
      </c>
    </row>
    <row r="1124" spans="1:12" s="201" customFormat="1" ht="38.25">
      <c r="A1124" s="226"/>
      <c r="B1124" s="217" t="s">
        <v>148</v>
      </c>
      <c r="C1124" s="270"/>
      <c r="D1124" s="146" t="s">
        <v>33</v>
      </c>
      <c r="E1124" s="146" t="s">
        <v>17</v>
      </c>
      <c r="F1124" s="146" t="s">
        <v>732</v>
      </c>
      <c r="G1124" s="146" t="s">
        <v>149</v>
      </c>
      <c r="H1124" s="320">
        <f>I1124+J1124+K1124+L1124</f>
        <v>464.2</v>
      </c>
      <c r="I1124" s="321">
        <f>I1125</f>
        <v>0</v>
      </c>
      <c r="J1124" s="321">
        <f t="shared" si="270"/>
        <v>464.2</v>
      </c>
      <c r="K1124" s="321">
        <f t="shared" si="270"/>
        <v>0</v>
      </c>
      <c r="L1124" s="321">
        <f t="shared" si="270"/>
        <v>0</v>
      </c>
    </row>
    <row r="1125" spans="1:12" s="201" customFormat="1" ht="36.75" customHeight="1">
      <c r="A1125" s="226"/>
      <c r="B1125" s="217" t="s">
        <v>152</v>
      </c>
      <c r="C1125" s="270"/>
      <c r="D1125" s="146" t="s">
        <v>33</v>
      </c>
      <c r="E1125" s="146" t="s">
        <v>17</v>
      </c>
      <c r="F1125" s="146" t="s">
        <v>732</v>
      </c>
      <c r="G1125" s="146" t="s">
        <v>153</v>
      </c>
      <c r="H1125" s="320">
        <f>I1125+J1125+K1125+L1125</f>
        <v>464.2</v>
      </c>
      <c r="I1125" s="321">
        <v>0</v>
      </c>
      <c r="J1125" s="321">
        <v>464.2</v>
      </c>
      <c r="K1125" s="321">
        <v>0</v>
      </c>
      <c r="L1125" s="321">
        <v>0</v>
      </c>
    </row>
    <row r="1126" spans="1:12" s="150" customFormat="1" ht="228.75" hidden="1" customHeight="1">
      <c r="A1126" s="226"/>
      <c r="B1126" s="239" t="s">
        <v>462</v>
      </c>
      <c r="C1126" s="270"/>
      <c r="D1126" s="146" t="s">
        <v>33</v>
      </c>
      <c r="E1126" s="146" t="s">
        <v>17</v>
      </c>
      <c r="F1126" s="146" t="s">
        <v>533</v>
      </c>
      <c r="G1126" s="146"/>
      <c r="H1126" s="320">
        <f>SUM(I1126:L1126)</f>
        <v>0</v>
      </c>
      <c r="I1126" s="321">
        <f>I1127</f>
        <v>0</v>
      </c>
      <c r="J1126" s="321">
        <f t="shared" ref="J1126:L1128" si="271">J1127</f>
        <v>0</v>
      </c>
      <c r="K1126" s="321">
        <f t="shared" si="271"/>
        <v>0</v>
      </c>
      <c r="L1126" s="321">
        <f t="shared" si="271"/>
        <v>0</v>
      </c>
    </row>
    <row r="1127" spans="1:12" s="150" customFormat="1" ht="25.5" hidden="1">
      <c r="A1127" s="226"/>
      <c r="B1127" s="217" t="s">
        <v>146</v>
      </c>
      <c r="C1127" s="270"/>
      <c r="D1127" s="146" t="s">
        <v>33</v>
      </c>
      <c r="E1127" s="146" t="s">
        <v>17</v>
      </c>
      <c r="F1127" s="146" t="s">
        <v>533</v>
      </c>
      <c r="G1127" s="146" t="s">
        <v>147</v>
      </c>
      <c r="H1127" s="320">
        <f>I1127+J1127+K1127+L1127</f>
        <v>0</v>
      </c>
      <c r="I1127" s="321">
        <f>I1128</f>
        <v>0</v>
      </c>
      <c r="J1127" s="321">
        <f t="shared" si="271"/>
        <v>0</v>
      </c>
      <c r="K1127" s="321">
        <f t="shared" si="271"/>
        <v>0</v>
      </c>
      <c r="L1127" s="321">
        <f t="shared" si="271"/>
        <v>0</v>
      </c>
    </row>
    <row r="1128" spans="1:12" s="201" customFormat="1" ht="38.25" hidden="1">
      <c r="A1128" s="226"/>
      <c r="B1128" s="217" t="s">
        <v>148</v>
      </c>
      <c r="C1128" s="270"/>
      <c r="D1128" s="146" t="s">
        <v>33</v>
      </c>
      <c r="E1128" s="146" t="s">
        <v>17</v>
      </c>
      <c r="F1128" s="146" t="s">
        <v>533</v>
      </c>
      <c r="G1128" s="146" t="s">
        <v>149</v>
      </c>
      <c r="H1128" s="320">
        <f>I1128+J1128+K1128+L1128</f>
        <v>0</v>
      </c>
      <c r="I1128" s="321">
        <f>I1129</f>
        <v>0</v>
      </c>
      <c r="J1128" s="321">
        <f t="shared" si="271"/>
        <v>0</v>
      </c>
      <c r="K1128" s="321">
        <f t="shared" si="271"/>
        <v>0</v>
      </c>
      <c r="L1128" s="321">
        <f t="shared" si="271"/>
        <v>0</v>
      </c>
    </row>
    <row r="1129" spans="1:12" s="201" customFormat="1" ht="36.75" hidden="1" customHeight="1">
      <c r="A1129" s="226"/>
      <c r="B1129" s="217" t="s">
        <v>152</v>
      </c>
      <c r="C1129" s="270"/>
      <c r="D1129" s="146" t="s">
        <v>33</v>
      </c>
      <c r="E1129" s="146" t="s">
        <v>17</v>
      </c>
      <c r="F1129" s="146" t="s">
        <v>533</v>
      </c>
      <c r="G1129" s="146" t="s">
        <v>153</v>
      </c>
      <c r="H1129" s="320">
        <f>I1129+J1129+K1129+L1129</f>
        <v>0</v>
      </c>
      <c r="I1129" s="321">
        <v>0</v>
      </c>
      <c r="J1129" s="321"/>
      <c r="K1129" s="321">
        <v>0</v>
      </c>
      <c r="L1129" s="321">
        <v>0</v>
      </c>
    </row>
    <row r="1130" spans="1:12" s="201" customFormat="1">
      <c r="A1130" s="226"/>
      <c r="B1130" s="138" t="s">
        <v>154</v>
      </c>
      <c r="C1130" s="270"/>
      <c r="D1130" s="271" t="s">
        <v>33</v>
      </c>
      <c r="E1130" s="271" t="s">
        <v>18</v>
      </c>
      <c r="F1130" s="271"/>
      <c r="G1130" s="271"/>
      <c r="H1130" s="320">
        <f>I1130+J1130+K1130+L1130</f>
        <v>3457.7000000000003</v>
      </c>
      <c r="I1130" s="320">
        <f>I1131+I1140+I1148</f>
        <v>0</v>
      </c>
      <c r="J1130" s="320">
        <f>J1131+J1140+J1148</f>
        <v>3457.7000000000003</v>
      </c>
      <c r="K1130" s="320">
        <f>K1131+K1140+K1148</f>
        <v>0</v>
      </c>
      <c r="L1130" s="320">
        <f>L1131+L1140+L1148</f>
        <v>0</v>
      </c>
    </row>
    <row r="1131" spans="1:12" s="222" customFormat="1" ht="38.25" hidden="1">
      <c r="A1131" s="220"/>
      <c r="B1131" s="116" t="s">
        <v>161</v>
      </c>
      <c r="C1131" s="200"/>
      <c r="D1131" s="146" t="s">
        <v>33</v>
      </c>
      <c r="E1131" s="146" t="s">
        <v>18</v>
      </c>
      <c r="F1131" s="117" t="s">
        <v>300</v>
      </c>
      <c r="G1131" s="146"/>
      <c r="H1131" s="320">
        <f>SUM(I1131:L1131)</f>
        <v>0</v>
      </c>
      <c r="I1131" s="321">
        <f>I1132</f>
        <v>0</v>
      </c>
      <c r="J1131" s="321">
        <f t="shared" ref="J1131:L1132" si="272">J1132</f>
        <v>0</v>
      </c>
      <c r="K1131" s="321">
        <f t="shared" si="272"/>
        <v>0</v>
      </c>
      <c r="L1131" s="321">
        <f t="shared" si="272"/>
        <v>0</v>
      </c>
    </row>
    <row r="1132" spans="1:12" s="222" customFormat="1" ht="76.5" hidden="1">
      <c r="A1132" s="220"/>
      <c r="B1132" s="217" t="s">
        <v>528</v>
      </c>
      <c r="C1132" s="282"/>
      <c r="D1132" s="146" t="s">
        <v>33</v>
      </c>
      <c r="E1132" s="146" t="s">
        <v>18</v>
      </c>
      <c r="F1132" s="146" t="s">
        <v>529</v>
      </c>
      <c r="G1132" s="146"/>
      <c r="H1132" s="320">
        <f>SUM(I1132:L1132)</f>
        <v>0</v>
      </c>
      <c r="I1132" s="321">
        <f>I1133</f>
        <v>0</v>
      </c>
      <c r="J1132" s="321">
        <f t="shared" si="272"/>
        <v>0</v>
      </c>
      <c r="K1132" s="321">
        <f t="shared" si="272"/>
        <v>0</v>
      </c>
      <c r="L1132" s="321">
        <f t="shared" si="272"/>
        <v>0</v>
      </c>
    </row>
    <row r="1133" spans="1:12" s="222" customFormat="1" ht="153" hidden="1">
      <c r="A1133" s="220"/>
      <c r="B1133" s="217" t="s">
        <v>502</v>
      </c>
      <c r="C1133" s="282"/>
      <c r="D1133" s="146" t="s">
        <v>33</v>
      </c>
      <c r="E1133" s="146" t="s">
        <v>18</v>
      </c>
      <c r="F1133" s="146" t="s">
        <v>530</v>
      </c>
      <c r="G1133" s="146"/>
      <c r="H1133" s="167">
        <f t="shared" ref="H1133:H1139" si="273">I1133+J1133+K1133+L1133</f>
        <v>0</v>
      </c>
      <c r="I1133" s="321">
        <f>I1134+I1137</f>
        <v>0</v>
      </c>
      <c r="J1133" s="321">
        <f>J1134+J1137</f>
        <v>0</v>
      </c>
      <c r="K1133" s="321">
        <f>K1134+K1137</f>
        <v>0</v>
      </c>
      <c r="L1133" s="321">
        <f>L1134+L1137</f>
        <v>0</v>
      </c>
    </row>
    <row r="1134" spans="1:12" s="150" customFormat="1" ht="38.25" hidden="1">
      <c r="A1134" s="148"/>
      <c r="B1134" s="116" t="s">
        <v>86</v>
      </c>
      <c r="C1134" s="149"/>
      <c r="D1134" s="146" t="s">
        <v>33</v>
      </c>
      <c r="E1134" s="146" t="s">
        <v>18</v>
      </c>
      <c r="F1134" s="146" t="s">
        <v>530</v>
      </c>
      <c r="G1134" s="117" t="s">
        <v>57</v>
      </c>
      <c r="H1134" s="167">
        <f t="shared" si="273"/>
        <v>0</v>
      </c>
      <c r="I1134" s="168">
        <f t="shared" ref="I1134:L1135" si="274">I1135</f>
        <v>0</v>
      </c>
      <c r="J1134" s="168">
        <f t="shared" si="274"/>
        <v>0</v>
      </c>
      <c r="K1134" s="168">
        <f t="shared" si="274"/>
        <v>0</v>
      </c>
      <c r="L1134" s="168">
        <f t="shared" si="274"/>
        <v>0</v>
      </c>
    </row>
    <row r="1135" spans="1:12" s="150" customFormat="1" ht="39.75" hidden="1" customHeight="1">
      <c r="A1135" s="148"/>
      <c r="B1135" s="116" t="s">
        <v>111</v>
      </c>
      <c r="C1135" s="149"/>
      <c r="D1135" s="146" t="s">
        <v>33</v>
      </c>
      <c r="E1135" s="146" t="s">
        <v>18</v>
      </c>
      <c r="F1135" s="146" t="s">
        <v>530</v>
      </c>
      <c r="G1135" s="117" t="s">
        <v>59</v>
      </c>
      <c r="H1135" s="167">
        <f t="shared" si="273"/>
        <v>0</v>
      </c>
      <c r="I1135" s="168">
        <f t="shared" si="274"/>
        <v>0</v>
      </c>
      <c r="J1135" s="168">
        <f t="shared" si="274"/>
        <v>0</v>
      </c>
      <c r="K1135" s="168">
        <f t="shared" si="274"/>
        <v>0</v>
      </c>
      <c r="L1135" s="168">
        <f t="shared" si="274"/>
        <v>0</v>
      </c>
    </row>
    <row r="1136" spans="1:12" s="150" customFormat="1" ht="51" hidden="1">
      <c r="A1136" s="148"/>
      <c r="B1136" s="116" t="s">
        <v>259</v>
      </c>
      <c r="C1136" s="149"/>
      <c r="D1136" s="146" t="s">
        <v>33</v>
      </c>
      <c r="E1136" s="146" t="s">
        <v>18</v>
      </c>
      <c r="F1136" s="146" t="s">
        <v>530</v>
      </c>
      <c r="G1136" s="117" t="s">
        <v>61</v>
      </c>
      <c r="H1136" s="167">
        <f t="shared" si="273"/>
        <v>0</v>
      </c>
      <c r="I1136" s="168">
        <v>0</v>
      </c>
      <c r="J1136" s="168"/>
      <c r="K1136" s="168">
        <v>0</v>
      </c>
      <c r="L1136" s="168">
        <v>0</v>
      </c>
    </row>
    <row r="1137" spans="1:12" s="150" customFormat="1" ht="25.5" hidden="1">
      <c r="A1137" s="220"/>
      <c r="B1137" s="217" t="s">
        <v>146</v>
      </c>
      <c r="C1137" s="282"/>
      <c r="D1137" s="146" t="s">
        <v>33</v>
      </c>
      <c r="E1137" s="146" t="s">
        <v>18</v>
      </c>
      <c r="F1137" s="146" t="s">
        <v>530</v>
      </c>
      <c r="G1137" s="146" t="s">
        <v>147</v>
      </c>
      <c r="H1137" s="167">
        <f t="shared" si="273"/>
        <v>0</v>
      </c>
      <c r="I1137" s="321">
        <f>I1138</f>
        <v>0</v>
      </c>
      <c r="J1137" s="321">
        <f t="shared" ref="J1137:L1138" si="275">J1138</f>
        <v>0</v>
      </c>
      <c r="K1137" s="321">
        <f t="shared" si="275"/>
        <v>0</v>
      </c>
      <c r="L1137" s="321">
        <f t="shared" si="275"/>
        <v>0</v>
      </c>
    </row>
    <row r="1138" spans="1:12" s="150" customFormat="1" ht="25.5" hidden="1">
      <c r="A1138" s="220"/>
      <c r="B1138" s="217" t="s">
        <v>163</v>
      </c>
      <c r="C1138" s="282"/>
      <c r="D1138" s="146" t="s">
        <v>33</v>
      </c>
      <c r="E1138" s="146" t="s">
        <v>18</v>
      </c>
      <c r="F1138" s="146" t="s">
        <v>530</v>
      </c>
      <c r="G1138" s="146" t="s">
        <v>164</v>
      </c>
      <c r="H1138" s="167">
        <f t="shared" si="273"/>
        <v>0</v>
      </c>
      <c r="I1138" s="321">
        <f>I1139</f>
        <v>0</v>
      </c>
      <c r="J1138" s="321">
        <f t="shared" si="275"/>
        <v>0</v>
      </c>
      <c r="K1138" s="321">
        <f t="shared" si="275"/>
        <v>0</v>
      </c>
      <c r="L1138" s="321">
        <f t="shared" si="275"/>
        <v>0</v>
      </c>
    </row>
    <row r="1139" spans="1:12" s="150" customFormat="1" ht="14.25" hidden="1" customHeight="1">
      <c r="A1139" s="220"/>
      <c r="B1139" s="217" t="s">
        <v>447</v>
      </c>
      <c r="C1139" s="282"/>
      <c r="D1139" s="146" t="s">
        <v>33</v>
      </c>
      <c r="E1139" s="146" t="s">
        <v>18</v>
      </c>
      <c r="F1139" s="146" t="s">
        <v>530</v>
      </c>
      <c r="G1139" s="146" t="s">
        <v>448</v>
      </c>
      <c r="H1139" s="167">
        <f t="shared" si="273"/>
        <v>0</v>
      </c>
      <c r="I1139" s="321">
        <v>0</v>
      </c>
      <c r="J1139" s="321"/>
      <c r="K1139" s="321">
        <v>0</v>
      </c>
      <c r="L1139" s="321">
        <v>0</v>
      </c>
    </row>
    <row r="1140" spans="1:12" s="222" customFormat="1" ht="76.5">
      <c r="A1140" s="226"/>
      <c r="B1140" s="217" t="s">
        <v>373</v>
      </c>
      <c r="C1140" s="270"/>
      <c r="D1140" s="146" t="s">
        <v>33</v>
      </c>
      <c r="E1140" s="146" t="s">
        <v>18</v>
      </c>
      <c r="F1140" s="146" t="s">
        <v>374</v>
      </c>
      <c r="G1140" s="146"/>
      <c r="H1140" s="321">
        <f>SUM(I1140:L1140)</f>
        <v>3245.3</v>
      </c>
      <c r="I1140" s="321">
        <f>I1141</f>
        <v>0</v>
      </c>
      <c r="J1140" s="321">
        <f>J1141</f>
        <v>3245.3</v>
      </c>
      <c r="K1140" s="321">
        <f>K1141</f>
        <v>0</v>
      </c>
      <c r="L1140" s="321">
        <f>L1141</f>
        <v>0</v>
      </c>
    </row>
    <row r="1141" spans="1:12" s="150" customFormat="1" ht="162" customHeight="1">
      <c r="A1141" s="226"/>
      <c r="B1141" s="217" t="s">
        <v>501</v>
      </c>
      <c r="C1141" s="270"/>
      <c r="D1141" s="146" t="s">
        <v>33</v>
      </c>
      <c r="E1141" s="146" t="s">
        <v>18</v>
      </c>
      <c r="F1141" s="146" t="s">
        <v>527</v>
      </c>
      <c r="G1141" s="146"/>
      <c r="H1141" s="320">
        <f t="shared" ref="H1141:H1147" si="276">I1141+J1141+K1141+L1141</f>
        <v>3245.3</v>
      </c>
      <c r="I1141" s="321">
        <f>I1142+I1145</f>
        <v>0</v>
      </c>
      <c r="J1141" s="321">
        <f>J1142+J1145</f>
        <v>3245.3</v>
      </c>
      <c r="K1141" s="321">
        <f>K1142+K1145</f>
        <v>0</v>
      </c>
      <c r="L1141" s="321">
        <f>L1142+L1145</f>
        <v>0</v>
      </c>
    </row>
    <row r="1142" spans="1:12" s="150" customFormat="1" ht="39.75" hidden="1" customHeight="1">
      <c r="A1142" s="220"/>
      <c r="B1142" s="217" t="s">
        <v>146</v>
      </c>
      <c r="C1142" s="282"/>
      <c r="D1142" s="146" t="s">
        <v>33</v>
      </c>
      <c r="E1142" s="146" t="s">
        <v>18</v>
      </c>
      <c r="F1142" s="146" t="s">
        <v>527</v>
      </c>
      <c r="G1142" s="146" t="s">
        <v>147</v>
      </c>
      <c r="H1142" s="320">
        <f t="shared" si="276"/>
        <v>0</v>
      </c>
      <c r="I1142" s="321">
        <f>I1143</f>
        <v>0</v>
      </c>
      <c r="J1142" s="321">
        <f t="shared" ref="J1142:L1143" si="277">J1143</f>
        <v>0</v>
      </c>
      <c r="K1142" s="321">
        <f t="shared" si="277"/>
        <v>0</v>
      </c>
      <c r="L1142" s="321">
        <f t="shared" si="277"/>
        <v>0</v>
      </c>
    </row>
    <row r="1143" spans="1:12" s="150" customFormat="1" ht="38.25" hidden="1">
      <c r="A1143" s="220"/>
      <c r="B1143" s="217" t="s">
        <v>148</v>
      </c>
      <c r="C1143" s="282"/>
      <c r="D1143" s="146" t="s">
        <v>33</v>
      </c>
      <c r="E1143" s="146" t="s">
        <v>18</v>
      </c>
      <c r="F1143" s="146" t="s">
        <v>527</v>
      </c>
      <c r="G1143" s="146" t="s">
        <v>149</v>
      </c>
      <c r="H1143" s="320">
        <f t="shared" si="276"/>
        <v>0</v>
      </c>
      <c r="I1143" s="321">
        <f>I1144</f>
        <v>0</v>
      </c>
      <c r="J1143" s="321">
        <f t="shared" si="277"/>
        <v>0</v>
      </c>
      <c r="K1143" s="321">
        <f t="shared" si="277"/>
        <v>0</v>
      </c>
      <c r="L1143" s="321">
        <f t="shared" si="277"/>
        <v>0</v>
      </c>
    </row>
    <row r="1144" spans="1:12" s="150" customFormat="1" ht="41.25" hidden="1" customHeight="1">
      <c r="A1144" s="220"/>
      <c r="B1144" s="217" t="s">
        <v>446</v>
      </c>
      <c r="C1144" s="282"/>
      <c r="D1144" s="146" t="s">
        <v>33</v>
      </c>
      <c r="E1144" s="146" t="s">
        <v>18</v>
      </c>
      <c r="F1144" s="146" t="s">
        <v>527</v>
      </c>
      <c r="G1144" s="146" t="s">
        <v>155</v>
      </c>
      <c r="H1144" s="320">
        <f t="shared" si="276"/>
        <v>0</v>
      </c>
      <c r="I1144" s="321">
        <v>0</v>
      </c>
      <c r="J1144" s="321"/>
      <c r="K1144" s="321">
        <v>0</v>
      </c>
      <c r="L1144" s="321">
        <v>0</v>
      </c>
    </row>
    <row r="1145" spans="1:12" s="150" customFormat="1" ht="44.25" customHeight="1">
      <c r="A1145" s="67"/>
      <c r="B1145" s="13" t="s">
        <v>343</v>
      </c>
      <c r="C1145" s="82"/>
      <c r="D1145" s="15" t="s">
        <v>33</v>
      </c>
      <c r="E1145" s="15" t="s">
        <v>18</v>
      </c>
      <c r="F1145" s="15" t="s">
        <v>527</v>
      </c>
      <c r="G1145" s="15" t="s">
        <v>77</v>
      </c>
      <c r="H1145" s="159">
        <f t="shared" si="276"/>
        <v>3245.3</v>
      </c>
      <c r="I1145" s="160">
        <f>I1146</f>
        <v>0</v>
      </c>
      <c r="J1145" s="160">
        <f t="shared" ref="J1145:L1146" si="278">J1146</f>
        <v>3245.3</v>
      </c>
      <c r="K1145" s="160">
        <f t="shared" si="278"/>
        <v>0</v>
      </c>
      <c r="L1145" s="160">
        <f t="shared" si="278"/>
        <v>0</v>
      </c>
    </row>
    <row r="1146" spans="1:12" s="150" customFormat="1">
      <c r="A1146" s="67"/>
      <c r="B1146" s="13" t="s">
        <v>35</v>
      </c>
      <c r="C1146" s="82"/>
      <c r="D1146" s="15" t="s">
        <v>33</v>
      </c>
      <c r="E1146" s="15" t="s">
        <v>18</v>
      </c>
      <c r="F1146" s="15" t="s">
        <v>527</v>
      </c>
      <c r="G1146" s="15" t="s">
        <v>78</v>
      </c>
      <c r="H1146" s="159">
        <f t="shared" si="276"/>
        <v>3245.3</v>
      </c>
      <c r="I1146" s="160">
        <f>I1147</f>
        <v>0</v>
      </c>
      <c r="J1146" s="160">
        <f t="shared" si="278"/>
        <v>3245.3</v>
      </c>
      <c r="K1146" s="160">
        <f t="shared" si="278"/>
        <v>0</v>
      </c>
      <c r="L1146" s="160">
        <f t="shared" si="278"/>
        <v>0</v>
      </c>
    </row>
    <row r="1147" spans="1:12" s="222" customFormat="1" ht="63.75">
      <c r="A1147" s="67"/>
      <c r="B1147" s="13" t="s">
        <v>142</v>
      </c>
      <c r="C1147" s="82"/>
      <c r="D1147" s="15" t="s">
        <v>33</v>
      </c>
      <c r="E1147" s="15" t="s">
        <v>18</v>
      </c>
      <c r="F1147" s="15" t="s">
        <v>527</v>
      </c>
      <c r="G1147" s="15" t="s">
        <v>143</v>
      </c>
      <c r="H1147" s="159">
        <f t="shared" si="276"/>
        <v>3245.3</v>
      </c>
      <c r="I1147" s="165">
        <v>0</v>
      </c>
      <c r="J1147" s="160">
        <f>3245.3</f>
        <v>3245.3</v>
      </c>
      <c r="K1147" s="165">
        <v>0</v>
      </c>
      <c r="L1147" s="165">
        <v>0</v>
      </c>
    </row>
    <row r="1148" spans="1:12" s="222" customFormat="1" ht="51">
      <c r="A1148" s="199"/>
      <c r="B1148" s="116" t="s">
        <v>98</v>
      </c>
      <c r="C1148" s="200"/>
      <c r="D1148" s="146" t="s">
        <v>33</v>
      </c>
      <c r="E1148" s="146" t="s">
        <v>18</v>
      </c>
      <c r="F1148" s="139" t="s">
        <v>249</v>
      </c>
      <c r="G1148" s="140"/>
      <c r="H1148" s="167">
        <f>SUM(I1148:L1148)</f>
        <v>212.39999999999998</v>
      </c>
      <c r="I1148" s="168">
        <f t="shared" ref="I1148:L1149" si="279">I1149</f>
        <v>0</v>
      </c>
      <c r="J1148" s="168">
        <f t="shared" si="279"/>
        <v>212.39999999999998</v>
      </c>
      <c r="K1148" s="168">
        <f t="shared" si="279"/>
        <v>0</v>
      </c>
      <c r="L1148" s="168">
        <f t="shared" si="279"/>
        <v>0</v>
      </c>
    </row>
    <row r="1149" spans="1:12" s="222" customFormat="1" ht="38.25">
      <c r="A1149" s="199"/>
      <c r="B1149" s="116" t="s">
        <v>250</v>
      </c>
      <c r="C1149" s="116"/>
      <c r="D1149" s="146" t="s">
        <v>33</v>
      </c>
      <c r="E1149" s="146" t="s">
        <v>18</v>
      </c>
      <c r="F1149" s="139" t="s">
        <v>251</v>
      </c>
      <c r="G1149" s="140"/>
      <c r="H1149" s="167">
        <f>SUM(I1149:L1149)</f>
        <v>212.39999999999998</v>
      </c>
      <c r="I1149" s="168">
        <f t="shared" si="279"/>
        <v>0</v>
      </c>
      <c r="J1149" s="168">
        <f t="shared" si="279"/>
        <v>212.39999999999998</v>
      </c>
      <c r="K1149" s="168">
        <f t="shared" si="279"/>
        <v>0</v>
      </c>
      <c r="L1149" s="168">
        <f t="shared" si="279"/>
        <v>0</v>
      </c>
    </row>
    <row r="1150" spans="1:12" s="222" customFormat="1" ht="153">
      <c r="A1150" s="220"/>
      <c r="B1150" s="217" t="s">
        <v>502</v>
      </c>
      <c r="C1150" s="282"/>
      <c r="D1150" s="146" t="s">
        <v>33</v>
      </c>
      <c r="E1150" s="146" t="s">
        <v>18</v>
      </c>
      <c r="F1150" s="146" t="s">
        <v>646</v>
      </c>
      <c r="G1150" s="146"/>
      <c r="H1150" s="167">
        <f t="shared" ref="H1150:H1156" si="280">I1150+J1150+K1150+L1150</f>
        <v>212.39999999999998</v>
      </c>
      <c r="I1150" s="321">
        <f>I1151+I1154</f>
        <v>0</v>
      </c>
      <c r="J1150" s="321">
        <f>J1151+J1154</f>
        <v>212.39999999999998</v>
      </c>
      <c r="K1150" s="321">
        <f>K1151+K1154</f>
        <v>0</v>
      </c>
      <c r="L1150" s="321">
        <f>L1151+L1154</f>
        <v>0</v>
      </c>
    </row>
    <row r="1151" spans="1:12" s="201" customFormat="1" ht="38.25">
      <c r="A1151" s="148"/>
      <c r="B1151" s="116" t="s">
        <v>86</v>
      </c>
      <c r="C1151" s="149"/>
      <c r="D1151" s="146" t="s">
        <v>33</v>
      </c>
      <c r="E1151" s="146" t="s">
        <v>18</v>
      </c>
      <c r="F1151" s="146" t="s">
        <v>646</v>
      </c>
      <c r="G1151" s="117" t="s">
        <v>57</v>
      </c>
      <c r="H1151" s="167">
        <f t="shared" si="280"/>
        <v>212.39999999999998</v>
      </c>
      <c r="I1151" s="168">
        <f t="shared" ref="I1151:L1152" si="281">I1152</f>
        <v>0</v>
      </c>
      <c r="J1151" s="168">
        <f t="shared" si="281"/>
        <v>212.39999999999998</v>
      </c>
      <c r="K1151" s="168">
        <f t="shared" si="281"/>
        <v>0</v>
      </c>
      <c r="L1151" s="168">
        <f t="shared" si="281"/>
        <v>0</v>
      </c>
    </row>
    <row r="1152" spans="1:12" s="201" customFormat="1" ht="38.25">
      <c r="A1152" s="148"/>
      <c r="B1152" s="116" t="s">
        <v>111</v>
      </c>
      <c r="C1152" s="149"/>
      <c r="D1152" s="146" t="s">
        <v>33</v>
      </c>
      <c r="E1152" s="146" t="s">
        <v>18</v>
      </c>
      <c r="F1152" s="146" t="s">
        <v>646</v>
      </c>
      <c r="G1152" s="117" t="s">
        <v>59</v>
      </c>
      <c r="H1152" s="167">
        <f t="shared" si="280"/>
        <v>212.39999999999998</v>
      </c>
      <c r="I1152" s="168">
        <f t="shared" si="281"/>
        <v>0</v>
      </c>
      <c r="J1152" s="168">
        <f t="shared" si="281"/>
        <v>212.39999999999998</v>
      </c>
      <c r="K1152" s="168">
        <f t="shared" si="281"/>
        <v>0</v>
      </c>
      <c r="L1152" s="168">
        <f t="shared" si="281"/>
        <v>0</v>
      </c>
    </row>
    <row r="1153" spans="1:13" s="151" customFormat="1" ht="51">
      <c r="A1153" s="148"/>
      <c r="B1153" s="116" t="s">
        <v>259</v>
      </c>
      <c r="C1153" s="149"/>
      <c r="D1153" s="146" t="s">
        <v>33</v>
      </c>
      <c r="E1153" s="146" t="s">
        <v>18</v>
      </c>
      <c r="F1153" s="146" t="s">
        <v>646</v>
      </c>
      <c r="G1153" s="117" t="s">
        <v>61</v>
      </c>
      <c r="H1153" s="167">
        <f t="shared" si="280"/>
        <v>212.39999999999998</v>
      </c>
      <c r="I1153" s="168">
        <v>0</v>
      </c>
      <c r="J1153" s="168">
        <f>1092-879.6</f>
        <v>212.39999999999998</v>
      </c>
      <c r="K1153" s="168">
        <v>0</v>
      </c>
      <c r="L1153" s="168">
        <v>0</v>
      </c>
      <c r="M1153" s="229"/>
    </row>
    <row r="1154" spans="1:13" s="151" customFormat="1" ht="25.5" hidden="1">
      <c r="A1154" s="220"/>
      <c r="B1154" s="217" t="s">
        <v>146</v>
      </c>
      <c r="C1154" s="282"/>
      <c r="D1154" s="146" t="s">
        <v>33</v>
      </c>
      <c r="E1154" s="146" t="s">
        <v>18</v>
      </c>
      <c r="F1154" s="146" t="s">
        <v>646</v>
      </c>
      <c r="G1154" s="146" t="s">
        <v>147</v>
      </c>
      <c r="H1154" s="167">
        <f t="shared" si="280"/>
        <v>0</v>
      </c>
      <c r="I1154" s="321">
        <f>I1155+I1157</f>
        <v>0</v>
      </c>
      <c r="J1154" s="321">
        <f>J1155+J1157</f>
        <v>0</v>
      </c>
      <c r="K1154" s="321">
        <f>K1155+K1157</f>
        <v>0</v>
      </c>
      <c r="L1154" s="321">
        <f>L1155+L1157</f>
        <v>0</v>
      </c>
      <c r="M1154" s="229"/>
    </row>
    <row r="1155" spans="1:13" s="150" customFormat="1" ht="25.5" hidden="1">
      <c r="A1155" s="220"/>
      <c r="B1155" s="217" t="s">
        <v>163</v>
      </c>
      <c r="C1155" s="282"/>
      <c r="D1155" s="146" t="s">
        <v>33</v>
      </c>
      <c r="E1155" s="146" t="s">
        <v>18</v>
      </c>
      <c r="F1155" s="146" t="s">
        <v>646</v>
      </c>
      <c r="G1155" s="146" t="s">
        <v>164</v>
      </c>
      <c r="H1155" s="167">
        <f t="shared" si="280"/>
        <v>0</v>
      </c>
      <c r="I1155" s="321">
        <f>I1156</f>
        <v>0</v>
      </c>
      <c r="J1155" s="321">
        <f>J1156</f>
        <v>0</v>
      </c>
      <c r="K1155" s="321">
        <f>K1156</f>
        <v>0</v>
      </c>
      <c r="L1155" s="321">
        <f>L1156</f>
        <v>0</v>
      </c>
    </row>
    <row r="1156" spans="1:13" s="222" customFormat="1" ht="51" hidden="1">
      <c r="A1156" s="220"/>
      <c r="B1156" s="217" t="s">
        <v>447</v>
      </c>
      <c r="C1156" s="282"/>
      <c r="D1156" s="146" t="s">
        <v>33</v>
      </c>
      <c r="E1156" s="146" t="s">
        <v>18</v>
      </c>
      <c r="F1156" s="146" t="s">
        <v>646</v>
      </c>
      <c r="G1156" s="146" t="s">
        <v>448</v>
      </c>
      <c r="H1156" s="167">
        <f t="shared" si="280"/>
        <v>0</v>
      </c>
      <c r="I1156" s="321">
        <v>0</v>
      </c>
      <c r="J1156" s="321"/>
      <c r="K1156" s="321">
        <v>0</v>
      </c>
      <c r="L1156" s="321">
        <v>0</v>
      </c>
    </row>
    <row r="1157" spans="1:13" s="29" customFormat="1" ht="41.25" hidden="1" customHeight="1">
      <c r="A1157" s="67"/>
      <c r="B1157" s="13" t="s">
        <v>148</v>
      </c>
      <c r="C1157" s="82"/>
      <c r="D1157" s="146" t="s">
        <v>33</v>
      </c>
      <c r="E1157" s="146" t="s">
        <v>18</v>
      </c>
      <c r="F1157" s="146" t="s">
        <v>646</v>
      </c>
      <c r="G1157" s="15" t="s">
        <v>149</v>
      </c>
      <c r="H1157" s="159">
        <f>I1157+J1157+K1157+L1157</f>
        <v>0</v>
      </c>
      <c r="I1157" s="160">
        <f>I1158</f>
        <v>0</v>
      </c>
      <c r="J1157" s="160">
        <f>J1158</f>
        <v>0</v>
      </c>
      <c r="K1157" s="160">
        <f>K1158</f>
        <v>0</v>
      </c>
      <c r="L1157" s="160">
        <f>L1158</f>
        <v>0</v>
      </c>
    </row>
    <row r="1158" spans="1:13" s="150" customFormat="1" ht="44.25" hidden="1" customHeight="1">
      <c r="A1158" s="67"/>
      <c r="B1158" s="13" t="s">
        <v>446</v>
      </c>
      <c r="C1158" s="82"/>
      <c r="D1158" s="146" t="s">
        <v>33</v>
      </c>
      <c r="E1158" s="146" t="s">
        <v>18</v>
      </c>
      <c r="F1158" s="146" t="s">
        <v>646</v>
      </c>
      <c r="G1158" s="15" t="s">
        <v>155</v>
      </c>
      <c r="H1158" s="159">
        <f>I1158+J1158+K1158+L1158</f>
        <v>0</v>
      </c>
      <c r="I1158" s="297">
        <v>0</v>
      </c>
      <c r="J1158" s="160"/>
      <c r="K1158" s="297">
        <v>0</v>
      </c>
      <c r="L1158" s="297">
        <v>0</v>
      </c>
    </row>
    <row r="1159" spans="1:13" s="222" customFormat="1" ht="25.5">
      <c r="A1159" s="199"/>
      <c r="B1159" s="200" t="s">
        <v>156</v>
      </c>
      <c r="C1159" s="273"/>
      <c r="D1159" s="140" t="s">
        <v>33</v>
      </c>
      <c r="E1159" s="140" t="s">
        <v>114</v>
      </c>
      <c r="F1159" s="140"/>
      <c r="G1159" s="140"/>
      <c r="H1159" s="320">
        <f>SUM(I1159:L1159)</f>
        <v>-2.2759572004815709E-14</v>
      </c>
      <c r="I1159" s="167">
        <f>I1160+I1182+I1186</f>
        <v>0</v>
      </c>
      <c r="J1159" s="167">
        <f>J1160+J1182+J1186</f>
        <v>-2.2759572004815709E-14</v>
      </c>
      <c r="K1159" s="167">
        <f>K1160+K1182+K1186</f>
        <v>0</v>
      </c>
      <c r="L1159" s="167">
        <f>L1160+L1182+L1186</f>
        <v>0</v>
      </c>
    </row>
    <row r="1160" spans="1:13" s="222" customFormat="1" ht="38.25" hidden="1">
      <c r="A1160" s="220"/>
      <c r="B1160" s="116" t="s">
        <v>161</v>
      </c>
      <c r="C1160" s="200"/>
      <c r="D1160" s="146" t="s">
        <v>33</v>
      </c>
      <c r="E1160" s="146" t="s">
        <v>18</v>
      </c>
      <c r="F1160" s="117" t="s">
        <v>300</v>
      </c>
      <c r="G1160" s="146"/>
      <c r="H1160" s="320">
        <f>SUM(I1160:L1160)</f>
        <v>0</v>
      </c>
      <c r="I1160" s="321">
        <f>I1161</f>
        <v>0</v>
      </c>
      <c r="J1160" s="321">
        <f>J1161</f>
        <v>0</v>
      </c>
      <c r="K1160" s="321">
        <f>K1161</f>
        <v>0</v>
      </c>
      <c r="L1160" s="321">
        <f>L1161</f>
        <v>0</v>
      </c>
    </row>
    <row r="1161" spans="1:13" s="150" customFormat="1" ht="54.75" hidden="1" customHeight="1">
      <c r="A1161" s="220"/>
      <c r="B1161" s="217" t="s">
        <v>528</v>
      </c>
      <c r="C1161" s="282"/>
      <c r="D1161" s="146" t="s">
        <v>33</v>
      </c>
      <c r="E1161" s="146" t="s">
        <v>114</v>
      </c>
      <c r="F1161" s="146" t="s">
        <v>529</v>
      </c>
      <c r="G1161" s="146"/>
      <c r="H1161" s="320">
        <f>SUM(I1161:L1161)</f>
        <v>0</v>
      </c>
      <c r="I1161" s="321">
        <f>I1162+I1174</f>
        <v>0</v>
      </c>
      <c r="J1161" s="321">
        <f>J1162+J1174</f>
        <v>0</v>
      </c>
      <c r="K1161" s="321">
        <f>K1162+K1174</f>
        <v>0</v>
      </c>
      <c r="L1161" s="321">
        <f>L1162+L1174</f>
        <v>0</v>
      </c>
    </row>
    <row r="1162" spans="1:13" s="150" customFormat="1" ht="22.5" hidden="1" customHeight="1">
      <c r="A1162" s="220"/>
      <c r="B1162" s="217" t="s">
        <v>503</v>
      </c>
      <c r="C1162" s="217"/>
      <c r="D1162" s="146" t="s">
        <v>33</v>
      </c>
      <c r="E1162" s="146" t="s">
        <v>114</v>
      </c>
      <c r="F1162" s="230" t="s">
        <v>531</v>
      </c>
      <c r="G1162" s="146"/>
      <c r="H1162" s="167">
        <f t="shared" ref="H1162:H1181" si="282">I1162+J1162+K1162+L1162</f>
        <v>0</v>
      </c>
      <c r="I1162" s="321">
        <f>I1163+I1167+I1171</f>
        <v>0</v>
      </c>
      <c r="J1162" s="321">
        <f>J1163+J1167+J1171</f>
        <v>0</v>
      </c>
      <c r="K1162" s="321">
        <f>K1163+K1167+K1171</f>
        <v>0</v>
      </c>
      <c r="L1162" s="321">
        <f>L1163+L1167+L1171</f>
        <v>0</v>
      </c>
    </row>
    <row r="1163" spans="1:13" s="150" customFormat="1" ht="89.25" hidden="1">
      <c r="A1163" s="148"/>
      <c r="B1163" s="116" t="s">
        <v>55</v>
      </c>
      <c r="C1163" s="149"/>
      <c r="D1163" s="146" t="s">
        <v>33</v>
      </c>
      <c r="E1163" s="146" t="s">
        <v>114</v>
      </c>
      <c r="F1163" s="230" t="s">
        <v>531</v>
      </c>
      <c r="G1163" s="117" t="s">
        <v>56</v>
      </c>
      <c r="H1163" s="167">
        <f t="shared" si="282"/>
        <v>0</v>
      </c>
      <c r="I1163" s="168">
        <f>I1164</f>
        <v>0</v>
      </c>
      <c r="J1163" s="168">
        <f>J1164</f>
        <v>0</v>
      </c>
      <c r="K1163" s="168">
        <f>K1164</f>
        <v>0</v>
      </c>
      <c r="L1163" s="168">
        <f>L1164</f>
        <v>0</v>
      </c>
    </row>
    <row r="1164" spans="1:13" s="222" customFormat="1" ht="38.25" hidden="1">
      <c r="A1164" s="148"/>
      <c r="B1164" s="116" t="s">
        <v>104</v>
      </c>
      <c r="C1164" s="149"/>
      <c r="D1164" s="146" t="s">
        <v>33</v>
      </c>
      <c r="E1164" s="146" t="s">
        <v>114</v>
      </c>
      <c r="F1164" s="230" t="s">
        <v>531</v>
      </c>
      <c r="G1164" s="117" t="s">
        <v>105</v>
      </c>
      <c r="H1164" s="167">
        <f t="shared" si="282"/>
        <v>0</v>
      </c>
      <c r="I1164" s="168">
        <f>I1165+I1166</f>
        <v>0</v>
      </c>
      <c r="J1164" s="168">
        <f>J1165+J1166</f>
        <v>0</v>
      </c>
      <c r="K1164" s="168">
        <f>K1165+K1166</f>
        <v>0</v>
      </c>
      <c r="L1164" s="168">
        <f>L1165+L1166</f>
        <v>0</v>
      </c>
    </row>
    <row r="1165" spans="1:13" s="222" customFormat="1" ht="25.5" hidden="1">
      <c r="A1165" s="148"/>
      <c r="B1165" s="116" t="s">
        <v>213</v>
      </c>
      <c r="C1165" s="149"/>
      <c r="D1165" s="146" t="s">
        <v>33</v>
      </c>
      <c r="E1165" s="146" t="s">
        <v>114</v>
      </c>
      <c r="F1165" s="230" t="s">
        <v>531</v>
      </c>
      <c r="G1165" s="117" t="s">
        <v>107</v>
      </c>
      <c r="H1165" s="167">
        <f t="shared" si="282"/>
        <v>0</v>
      </c>
      <c r="I1165" s="168">
        <v>0</v>
      </c>
      <c r="J1165" s="168"/>
      <c r="K1165" s="168">
        <v>0</v>
      </c>
      <c r="L1165" s="168">
        <v>0</v>
      </c>
    </row>
    <row r="1166" spans="1:13" s="222" customFormat="1" ht="51" hidden="1">
      <c r="A1166" s="148"/>
      <c r="B1166" s="116" t="s">
        <v>108</v>
      </c>
      <c r="C1166" s="149"/>
      <c r="D1166" s="146" t="s">
        <v>33</v>
      </c>
      <c r="E1166" s="146" t="s">
        <v>114</v>
      </c>
      <c r="F1166" s="230" t="s">
        <v>531</v>
      </c>
      <c r="G1166" s="117" t="s">
        <v>109</v>
      </c>
      <c r="H1166" s="167">
        <f t="shared" si="282"/>
        <v>0</v>
      </c>
      <c r="I1166" s="168">
        <v>0</v>
      </c>
      <c r="J1166" s="168"/>
      <c r="K1166" s="168">
        <v>0</v>
      </c>
      <c r="L1166" s="168">
        <v>0</v>
      </c>
    </row>
    <row r="1167" spans="1:13" s="222" customFormat="1" ht="38.25" hidden="1">
      <c r="A1167" s="148"/>
      <c r="B1167" s="116" t="s">
        <v>86</v>
      </c>
      <c r="C1167" s="149"/>
      <c r="D1167" s="146" t="s">
        <v>33</v>
      </c>
      <c r="E1167" s="146" t="s">
        <v>114</v>
      </c>
      <c r="F1167" s="230" t="s">
        <v>531</v>
      </c>
      <c r="G1167" s="117" t="s">
        <v>57</v>
      </c>
      <c r="H1167" s="167">
        <f t="shared" si="282"/>
        <v>0</v>
      </c>
      <c r="I1167" s="168">
        <f>I1168</f>
        <v>0</v>
      </c>
      <c r="J1167" s="168">
        <f>J1168</f>
        <v>0</v>
      </c>
      <c r="K1167" s="168">
        <f>K1168</f>
        <v>0</v>
      </c>
      <c r="L1167" s="168">
        <f>L1168</f>
        <v>0</v>
      </c>
    </row>
    <row r="1168" spans="1:13" s="201" customFormat="1" ht="18.75" hidden="1" customHeight="1">
      <c r="A1168" s="148"/>
      <c r="B1168" s="116" t="s">
        <v>111</v>
      </c>
      <c r="C1168" s="149"/>
      <c r="D1168" s="146" t="s">
        <v>33</v>
      </c>
      <c r="E1168" s="146" t="s">
        <v>114</v>
      </c>
      <c r="F1168" s="230" t="s">
        <v>531</v>
      </c>
      <c r="G1168" s="117" t="s">
        <v>59</v>
      </c>
      <c r="H1168" s="167">
        <f t="shared" si="282"/>
        <v>0</v>
      </c>
      <c r="I1168" s="168">
        <f>I1169+I1170</f>
        <v>0</v>
      </c>
      <c r="J1168" s="168">
        <f>J1169+J1170</f>
        <v>0</v>
      </c>
      <c r="K1168" s="168">
        <f>K1169+K1170</f>
        <v>0</v>
      </c>
      <c r="L1168" s="168">
        <f>L1169+L1170</f>
        <v>0</v>
      </c>
    </row>
    <row r="1169" spans="1:13" s="150" customFormat="1" ht="38.25" hidden="1">
      <c r="A1169" s="148"/>
      <c r="B1169" s="116" t="s">
        <v>63</v>
      </c>
      <c r="C1169" s="149"/>
      <c r="D1169" s="146" t="s">
        <v>33</v>
      </c>
      <c r="E1169" s="146" t="s">
        <v>114</v>
      </c>
      <c r="F1169" s="230" t="s">
        <v>531</v>
      </c>
      <c r="G1169" s="117" t="s">
        <v>62</v>
      </c>
      <c r="H1169" s="167">
        <f t="shared" si="282"/>
        <v>0</v>
      </c>
      <c r="I1169" s="168">
        <v>0</v>
      </c>
      <c r="J1169" s="168"/>
      <c r="K1169" s="168">
        <v>0</v>
      </c>
      <c r="L1169" s="168">
        <v>0</v>
      </c>
    </row>
    <row r="1170" spans="1:13" s="222" customFormat="1" ht="51" hidden="1">
      <c r="A1170" s="148"/>
      <c r="B1170" s="116" t="s">
        <v>259</v>
      </c>
      <c r="C1170" s="149"/>
      <c r="D1170" s="146" t="s">
        <v>33</v>
      </c>
      <c r="E1170" s="146" t="s">
        <v>114</v>
      </c>
      <c r="F1170" s="230" t="s">
        <v>531</v>
      </c>
      <c r="G1170" s="117" t="s">
        <v>61</v>
      </c>
      <c r="H1170" s="167">
        <f t="shared" si="282"/>
        <v>0</v>
      </c>
      <c r="I1170" s="168">
        <v>0</v>
      </c>
      <c r="J1170" s="168"/>
      <c r="K1170" s="168">
        <v>0</v>
      </c>
      <c r="L1170" s="168">
        <v>0</v>
      </c>
    </row>
    <row r="1171" spans="1:13" s="222" customFormat="1" hidden="1">
      <c r="A1171" s="148"/>
      <c r="B1171" s="203" t="s">
        <v>71</v>
      </c>
      <c r="C1171" s="149"/>
      <c r="D1171" s="146" t="s">
        <v>33</v>
      </c>
      <c r="E1171" s="146" t="s">
        <v>114</v>
      </c>
      <c r="F1171" s="230" t="s">
        <v>531</v>
      </c>
      <c r="G1171" s="117" t="s">
        <v>72</v>
      </c>
      <c r="H1171" s="167">
        <f t="shared" si="282"/>
        <v>0</v>
      </c>
      <c r="I1171" s="168">
        <f>I1172</f>
        <v>0</v>
      </c>
      <c r="J1171" s="168">
        <f t="shared" ref="J1171:L1172" si="283">J1172</f>
        <v>0</v>
      </c>
      <c r="K1171" s="168">
        <f t="shared" si="283"/>
        <v>0</v>
      </c>
      <c r="L1171" s="168">
        <f t="shared" si="283"/>
        <v>0</v>
      </c>
    </row>
    <row r="1172" spans="1:13" s="222" customFormat="1" ht="25.5" hidden="1">
      <c r="A1172" s="148"/>
      <c r="B1172" s="203" t="s">
        <v>73</v>
      </c>
      <c r="C1172" s="149"/>
      <c r="D1172" s="146" t="s">
        <v>33</v>
      </c>
      <c r="E1172" s="146" t="s">
        <v>114</v>
      </c>
      <c r="F1172" s="230" t="s">
        <v>531</v>
      </c>
      <c r="G1172" s="117" t="s">
        <v>74</v>
      </c>
      <c r="H1172" s="167">
        <f t="shared" si="282"/>
        <v>0</v>
      </c>
      <c r="I1172" s="168">
        <f>I1173</f>
        <v>0</v>
      </c>
      <c r="J1172" s="168">
        <f t="shared" si="283"/>
        <v>0</v>
      </c>
      <c r="K1172" s="168">
        <f t="shared" si="283"/>
        <v>0</v>
      </c>
      <c r="L1172" s="168">
        <f t="shared" si="283"/>
        <v>0</v>
      </c>
    </row>
    <row r="1173" spans="1:13" s="150" customFormat="1" hidden="1">
      <c r="A1173" s="148"/>
      <c r="B1173" s="203" t="s">
        <v>260</v>
      </c>
      <c r="C1173" s="149"/>
      <c r="D1173" s="146" t="s">
        <v>33</v>
      </c>
      <c r="E1173" s="146" t="s">
        <v>114</v>
      </c>
      <c r="F1173" s="230" t="s">
        <v>531</v>
      </c>
      <c r="G1173" s="117" t="s">
        <v>76</v>
      </c>
      <c r="H1173" s="167">
        <f t="shared" si="282"/>
        <v>0</v>
      </c>
      <c r="I1173" s="168">
        <v>0</v>
      </c>
      <c r="J1173" s="168"/>
      <c r="K1173" s="168">
        <v>0</v>
      </c>
      <c r="L1173" s="168"/>
    </row>
    <row r="1174" spans="1:13" s="150" customFormat="1" ht="153" hidden="1">
      <c r="A1174" s="220"/>
      <c r="B1174" s="217" t="s">
        <v>504</v>
      </c>
      <c r="C1174" s="217"/>
      <c r="D1174" s="146" t="s">
        <v>33</v>
      </c>
      <c r="E1174" s="146" t="s">
        <v>114</v>
      </c>
      <c r="F1174" s="230" t="s">
        <v>532</v>
      </c>
      <c r="G1174" s="146"/>
      <c r="H1174" s="167">
        <f t="shared" si="282"/>
        <v>0</v>
      </c>
      <c r="I1174" s="321">
        <f>I1175+I1179</f>
        <v>0</v>
      </c>
      <c r="J1174" s="321">
        <f>J1175+J1179</f>
        <v>0</v>
      </c>
      <c r="K1174" s="321">
        <f>K1175+K1179</f>
        <v>0</v>
      </c>
      <c r="L1174" s="321">
        <f>L1175+L1179</f>
        <v>0</v>
      </c>
    </row>
    <row r="1175" spans="1:13" s="150" customFormat="1" ht="54.75" hidden="1" customHeight="1">
      <c r="A1175" s="148"/>
      <c r="B1175" s="116" t="s">
        <v>55</v>
      </c>
      <c r="C1175" s="149"/>
      <c r="D1175" s="146" t="s">
        <v>33</v>
      </c>
      <c r="E1175" s="146" t="s">
        <v>114</v>
      </c>
      <c r="F1175" s="230" t="s">
        <v>532</v>
      </c>
      <c r="G1175" s="117" t="s">
        <v>56</v>
      </c>
      <c r="H1175" s="167">
        <f t="shared" si="282"/>
        <v>0</v>
      </c>
      <c r="I1175" s="168">
        <f>I1176</f>
        <v>0</v>
      </c>
      <c r="J1175" s="168">
        <f>J1176</f>
        <v>0</v>
      </c>
      <c r="K1175" s="168">
        <f>K1176</f>
        <v>0</v>
      </c>
      <c r="L1175" s="168">
        <f>L1176</f>
        <v>0</v>
      </c>
    </row>
    <row r="1176" spans="1:13" s="150" customFormat="1" ht="22.5" hidden="1" customHeight="1">
      <c r="A1176" s="148"/>
      <c r="B1176" s="116" t="s">
        <v>104</v>
      </c>
      <c r="C1176" s="149"/>
      <c r="D1176" s="146" t="s">
        <v>33</v>
      </c>
      <c r="E1176" s="146" t="s">
        <v>114</v>
      </c>
      <c r="F1176" s="230" t="s">
        <v>532</v>
      </c>
      <c r="G1176" s="117" t="s">
        <v>105</v>
      </c>
      <c r="H1176" s="167">
        <f t="shared" si="282"/>
        <v>0</v>
      </c>
      <c r="I1176" s="168">
        <f>I1177+I1178</f>
        <v>0</v>
      </c>
      <c r="J1176" s="168">
        <f>J1177+J1178</f>
        <v>0</v>
      </c>
      <c r="K1176" s="168">
        <f>K1177+K1178</f>
        <v>0</v>
      </c>
      <c r="L1176" s="168">
        <f>L1177+L1178</f>
        <v>0</v>
      </c>
    </row>
    <row r="1177" spans="1:13" s="150" customFormat="1" ht="25.5" hidden="1">
      <c r="A1177" s="148"/>
      <c r="B1177" s="116" t="s">
        <v>213</v>
      </c>
      <c r="C1177" s="149"/>
      <c r="D1177" s="146" t="s">
        <v>33</v>
      </c>
      <c r="E1177" s="146" t="s">
        <v>114</v>
      </c>
      <c r="F1177" s="230" t="s">
        <v>532</v>
      </c>
      <c r="G1177" s="117" t="s">
        <v>107</v>
      </c>
      <c r="H1177" s="167">
        <f t="shared" si="282"/>
        <v>0</v>
      </c>
      <c r="I1177" s="168">
        <v>0</v>
      </c>
      <c r="J1177" s="168"/>
      <c r="K1177" s="168">
        <v>0</v>
      </c>
      <c r="L1177" s="168">
        <v>0</v>
      </c>
    </row>
    <row r="1178" spans="1:13" s="150" customFormat="1" ht="89.25" hidden="1">
      <c r="A1178" s="148"/>
      <c r="B1178" s="337" t="s">
        <v>659</v>
      </c>
      <c r="C1178" s="149"/>
      <c r="D1178" s="146" t="s">
        <v>33</v>
      </c>
      <c r="E1178" s="146" t="s">
        <v>114</v>
      </c>
      <c r="F1178" s="230" t="s">
        <v>532</v>
      </c>
      <c r="G1178" s="117" t="s">
        <v>650</v>
      </c>
      <c r="H1178" s="167">
        <f t="shared" si="282"/>
        <v>0</v>
      </c>
      <c r="I1178" s="323">
        <v>0</v>
      </c>
      <c r="J1178" s="168"/>
      <c r="K1178" s="323">
        <v>0</v>
      </c>
      <c r="L1178" s="323">
        <v>0</v>
      </c>
    </row>
    <row r="1179" spans="1:13" s="151" customFormat="1" ht="33" hidden="1" customHeight="1">
      <c r="A1179" s="148"/>
      <c r="B1179" s="116" t="s">
        <v>86</v>
      </c>
      <c r="C1179" s="149"/>
      <c r="D1179" s="146" t="s">
        <v>33</v>
      </c>
      <c r="E1179" s="146" t="s">
        <v>114</v>
      </c>
      <c r="F1179" s="230" t="s">
        <v>532</v>
      </c>
      <c r="G1179" s="117" t="s">
        <v>57</v>
      </c>
      <c r="H1179" s="167">
        <f t="shared" si="282"/>
        <v>0</v>
      </c>
      <c r="I1179" s="168">
        <f t="shared" ref="I1179:L1180" si="284">I1180</f>
        <v>0</v>
      </c>
      <c r="J1179" s="168">
        <f t="shared" si="284"/>
        <v>0</v>
      </c>
      <c r="K1179" s="168">
        <f t="shared" si="284"/>
        <v>0</v>
      </c>
      <c r="L1179" s="168">
        <f t="shared" si="284"/>
        <v>0</v>
      </c>
      <c r="M1179" s="277"/>
    </row>
    <row r="1180" spans="1:13" s="201" customFormat="1" ht="38.25" hidden="1">
      <c r="A1180" s="148"/>
      <c r="B1180" s="116" t="s">
        <v>111</v>
      </c>
      <c r="C1180" s="149"/>
      <c r="D1180" s="146" t="s">
        <v>33</v>
      </c>
      <c r="E1180" s="146" t="s">
        <v>114</v>
      </c>
      <c r="F1180" s="230" t="s">
        <v>532</v>
      </c>
      <c r="G1180" s="117" t="s">
        <v>59</v>
      </c>
      <c r="H1180" s="167">
        <f t="shared" si="282"/>
        <v>0</v>
      </c>
      <c r="I1180" s="168">
        <f t="shared" si="284"/>
        <v>0</v>
      </c>
      <c r="J1180" s="168">
        <f t="shared" si="284"/>
        <v>0</v>
      </c>
      <c r="K1180" s="168">
        <f t="shared" si="284"/>
        <v>0</v>
      </c>
      <c r="L1180" s="168">
        <f t="shared" si="284"/>
        <v>0</v>
      </c>
    </row>
    <row r="1181" spans="1:13" s="150" customFormat="1" ht="51" hidden="1">
      <c r="A1181" s="148"/>
      <c r="B1181" s="116" t="s">
        <v>259</v>
      </c>
      <c r="C1181" s="149"/>
      <c r="D1181" s="146" t="s">
        <v>33</v>
      </c>
      <c r="E1181" s="146" t="s">
        <v>114</v>
      </c>
      <c r="F1181" s="230" t="s">
        <v>532</v>
      </c>
      <c r="G1181" s="117" t="s">
        <v>61</v>
      </c>
      <c r="H1181" s="167">
        <f t="shared" si="282"/>
        <v>0</v>
      </c>
      <c r="I1181" s="168">
        <v>0</v>
      </c>
      <c r="J1181" s="168"/>
      <c r="K1181" s="168">
        <v>0</v>
      </c>
      <c r="L1181" s="168">
        <v>0</v>
      </c>
    </row>
    <row r="1182" spans="1:13" s="150" customFormat="1" ht="63.75" hidden="1">
      <c r="A1182" s="220"/>
      <c r="B1182" s="217" t="s">
        <v>157</v>
      </c>
      <c r="C1182" s="217"/>
      <c r="D1182" s="146" t="s">
        <v>33</v>
      </c>
      <c r="E1182" s="146" t="s">
        <v>114</v>
      </c>
      <c r="F1182" s="230" t="s">
        <v>224</v>
      </c>
      <c r="G1182" s="146"/>
      <c r="H1182" s="320">
        <f t="shared" ref="H1182:H1187" si="285">SUM(I1182:L1182)</f>
        <v>0</v>
      </c>
      <c r="I1182" s="342">
        <f>I1183</f>
        <v>0</v>
      </c>
      <c r="J1182" s="342">
        <f t="shared" ref="J1182:L1184" si="286">J1183</f>
        <v>0</v>
      </c>
      <c r="K1182" s="342">
        <f t="shared" si="286"/>
        <v>0</v>
      </c>
      <c r="L1182" s="342">
        <f t="shared" si="286"/>
        <v>0</v>
      </c>
    </row>
    <row r="1183" spans="1:13" s="150" customFormat="1" ht="25.5" hidden="1">
      <c r="A1183" s="220"/>
      <c r="B1183" s="217" t="s">
        <v>216</v>
      </c>
      <c r="C1183" s="217"/>
      <c r="D1183" s="146" t="s">
        <v>33</v>
      </c>
      <c r="E1183" s="146" t="s">
        <v>114</v>
      </c>
      <c r="F1183" s="230" t="s">
        <v>225</v>
      </c>
      <c r="G1183" s="146"/>
      <c r="H1183" s="320">
        <f t="shared" si="285"/>
        <v>0</v>
      </c>
      <c r="I1183" s="342">
        <f>I1184</f>
        <v>0</v>
      </c>
      <c r="J1183" s="342">
        <f t="shared" si="286"/>
        <v>0</v>
      </c>
      <c r="K1183" s="342">
        <f t="shared" si="286"/>
        <v>0</v>
      </c>
      <c r="L1183" s="342">
        <f t="shared" si="286"/>
        <v>0</v>
      </c>
    </row>
    <row r="1184" spans="1:13" s="150" customFormat="1" ht="51" hidden="1">
      <c r="A1184" s="220"/>
      <c r="B1184" s="217" t="s">
        <v>223</v>
      </c>
      <c r="C1184" s="217"/>
      <c r="D1184" s="146" t="s">
        <v>33</v>
      </c>
      <c r="E1184" s="146" t="s">
        <v>114</v>
      </c>
      <c r="F1184" s="230" t="s">
        <v>225</v>
      </c>
      <c r="G1184" s="146" t="s">
        <v>49</v>
      </c>
      <c r="H1184" s="320">
        <f t="shared" si="285"/>
        <v>0</v>
      </c>
      <c r="I1184" s="321">
        <f>I1185</f>
        <v>0</v>
      </c>
      <c r="J1184" s="321">
        <f t="shared" si="286"/>
        <v>0</v>
      </c>
      <c r="K1184" s="321">
        <f t="shared" si="286"/>
        <v>0</v>
      </c>
      <c r="L1184" s="321">
        <f t="shared" si="286"/>
        <v>0</v>
      </c>
    </row>
    <row r="1185" spans="1:13" s="150" customFormat="1" ht="51" hidden="1">
      <c r="A1185" s="220"/>
      <c r="B1185" s="217" t="s">
        <v>226</v>
      </c>
      <c r="C1185" s="217"/>
      <c r="D1185" s="146" t="s">
        <v>33</v>
      </c>
      <c r="E1185" s="146" t="s">
        <v>114</v>
      </c>
      <c r="F1185" s="230" t="s">
        <v>225</v>
      </c>
      <c r="G1185" s="146" t="s">
        <v>227</v>
      </c>
      <c r="H1185" s="320">
        <f t="shared" si="285"/>
        <v>0</v>
      </c>
      <c r="I1185" s="321"/>
      <c r="J1185" s="321">
        <v>0</v>
      </c>
      <c r="K1185" s="321">
        <v>0</v>
      </c>
      <c r="L1185" s="321">
        <v>0</v>
      </c>
    </row>
    <row r="1186" spans="1:13" s="150" customFormat="1" ht="51">
      <c r="A1186" s="9"/>
      <c r="B1186" s="1" t="s">
        <v>141</v>
      </c>
      <c r="C1186" s="77"/>
      <c r="D1186" s="15" t="s">
        <v>33</v>
      </c>
      <c r="E1186" s="15" t="s">
        <v>114</v>
      </c>
      <c r="F1186" s="3" t="s">
        <v>249</v>
      </c>
      <c r="G1186" s="15"/>
      <c r="H1186" s="159">
        <f t="shared" si="285"/>
        <v>-2.2759572004815709E-14</v>
      </c>
      <c r="I1186" s="160">
        <f>I1187</f>
        <v>0</v>
      </c>
      <c r="J1186" s="160">
        <f>J1187</f>
        <v>-2.2759572004815709E-14</v>
      </c>
      <c r="K1186" s="160">
        <f>K1187</f>
        <v>0</v>
      </c>
      <c r="L1186" s="160">
        <f>L1187</f>
        <v>0</v>
      </c>
    </row>
    <row r="1187" spans="1:13" s="150" customFormat="1" ht="38.25">
      <c r="A1187" s="9"/>
      <c r="B1187" s="13" t="s">
        <v>250</v>
      </c>
      <c r="C1187" s="82"/>
      <c r="D1187" s="15" t="s">
        <v>33</v>
      </c>
      <c r="E1187" s="15" t="s">
        <v>114</v>
      </c>
      <c r="F1187" s="15" t="s">
        <v>251</v>
      </c>
      <c r="G1187" s="15"/>
      <c r="H1187" s="159">
        <f t="shared" si="285"/>
        <v>-2.2759572004815709E-14</v>
      </c>
      <c r="I1187" s="160">
        <f>I1188+I1201</f>
        <v>0</v>
      </c>
      <c r="J1187" s="160">
        <f>J1188+J1201</f>
        <v>-2.2759572004815709E-14</v>
      </c>
      <c r="K1187" s="160">
        <v>0</v>
      </c>
      <c r="L1187" s="160">
        <f>L1188+L1085</f>
        <v>0</v>
      </c>
    </row>
    <row r="1188" spans="1:13" s="150" customFormat="1" ht="89.25">
      <c r="A1188" s="9"/>
      <c r="B1188" s="13" t="s">
        <v>503</v>
      </c>
      <c r="C1188" s="13"/>
      <c r="D1188" s="15" t="s">
        <v>33</v>
      </c>
      <c r="E1188" s="15" t="s">
        <v>114</v>
      </c>
      <c r="F1188" s="15" t="s">
        <v>647</v>
      </c>
      <c r="G1188" s="15"/>
      <c r="H1188" s="166">
        <f t="shared" ref="H1188:H1200" si="287">I1188+J1188+K1188+L1188</f>
        <v>-2.2759572004815709E-14</v>
      </c>
      <c r="I1188" s="160">
        <f>I1189+I1194+I1198</f>
        <v>0</v>
      </c>
      <c r="J1188" s="160">
        <f>J1189+J1194+J1198</f>
        <v>-2.2759572004815709E-14</v>
      </c>
      <c r="K1188" s="160">
        <f>K1189+K1194+K1198</f>
        <v>0</v>
      </c>
      <c r="L1188" s="160">
        <f>L1189+L1194+L1198</f>
        <v>0</v>
      </c>
    </row>
    <row r="1189" spans="1:13" s="150" customFormat="1" ht="89.25">
      <c r="A1189" s="9"/>
      <c r="B1189" s="1" t="s">
        <v>55</v>
      </c>
      <c r="C1189" s="75"/>
      <c r="D1189" s="15" t="s">
        <v>33</v>
      </c>
      <c r="E1189" s="15" t="s">
        <v>114</v>
      </c>
      <c r="F1189" s="15" t="s">
        <v>648</v>
      </c>
      <c r="G1189" s="3" t="s">
        <v>56</v>
      </c>
      <c r="H1189" s="166">
        <f t="shared" si="287"/>
        <v>705.8</v>
      </c>
      <c r="I1189" s="308">
        <f>I1190</f>
        <v>0</v>
      </c>
      <c r="J1189" s="308">
        <f>J1190</f>
        <v>705.8</v>
      </c>
      <c r="K1189" s="308">
        <f>K1190</f>
        <v>0</v>
      </c>
      <c r="L1189" s="308">
        <f>L1190</f>
        <v>0</v>
      </c>
    </row>
    <row r="1190" spans="1:13" s="150" customFormat="1" ht="38.25">
      <c r="A1190" s="9"/>
      <c r="B1190" s="1" t="s">
        <v>104</v>
      </c>
      <c r="C1190" s="75"/>
      <c r="D1190" s="15" t="s">
        <v>33</v>
      </c>
      <c r="E1190" s="15" t="s">
        <v>114</v>
      </c>
      <c r="F1190" s="15" t="s">
        <v>648</v>
      </c>
      <c r="G1190" s="3" t="s">
        <v>105</v>
      </c>
      <c r="H1190" s="166">
        <f t="shared" si="287"/>
        <v>705.8</v>
      </c>
      <c r="I1190" s="308">
        <f>I1191+I1192</f>
        <v>0</v>
      </c>
      <c r="J1190" s="308">
        <f>J1191+J1192+J1193</f>
        <v>705.8</v>
      </c>
      <c r="K1190" s="308">
        <f>K1191+K1192</f>
        <v>0</v>
      </c>
      <c r="L1190" s="308">
        <f>L1191+L1192</f>
        <v>0</v>
      </c>
    </row>
    <row r="1191" spans="1:13" s="150" customFormat="1" ht="25.5">
      <c r="A1191" s="9"/>
      <c r="B1191" s="1" t="s">
        <v>213</v>
      </c>
      <c r="C1191" s="75"/>
      <c r="D1191" s="15" t="s">
        <v>33</v>
      </c>
      <c r="E1191" s="15" t="s">
        <v>114</v>
      </c>
      <c r="F1191" s="15" t="s">
        <v>648</v>
      </c>
      <c r="G1191" s="3" t="s">
        <v>107</v>
      </c>
      <c r="H1191" s="166">
        <f t="shared" si="287"/>
        <v>58.8</v>
      </c>
      <c r="I1191" s="308">
        <v>0</v>
      </c>
      <c r="J1191" s="308">
        <f>-65.5+124.3</f>
        <v>58.8</v>
      </c>
      <c r="K1191" s="308">
        <v>0</v>
      </c>
      <c r="L1191" s="308">
        <v>0</v>
      </c>
    </row>
    <row r="1192" spans="1:13" s="150" customFormat="1" ht="51">
      <c r="A1192" s="9"/>
      <c r="B1192" s="1" t="s">
        <v>108</v>
      </c>
      <c r="C1192" s="75"/>
      <c r="D1192" s="15" t="s">
        <v>33</v>
      </c>
      <c r="E1192" s="15" t="s">
        <v>114</v>
      </c>
      <c r="F1192" s="15" t="s">
        <v>648</v>
      </c>
      <c r="G1192" s="3" t="s">
        <v>109</v>
      </c>
      <c r="H1192" s="166">
        <f t="shared" si="287"/>
        <v>-53</v>
      </c>
      <c r="I1192" s="308">
        <v>0</v>
      </c>
      <c r="J1192" s="308">
        <f>-53</f>
        <v>-53</v>
      </c>
      <c r="K1192" s="308">
        <v>0</v>
      </c>
      <c r="L1192" s="308">
        <v>0</v>
      </c>
    </row>
    <row r="1193" spans="1:13" s="150" customFormat="1" ht="76.5">
      <c r="A1193" s="9"/>
      <c r="B1193" s="1" t="s">
        <v>649</v>
      </c>
      <c r="C1193" s="75"/>
      <c r="D1193" s="15" t="s">
        <v>33</v>
      </c>
      <c r="E1193" s="15" t="s">
        <v>114</v>
      </c>
      <c r="F1193" s="15" t="s">
        <v>648</v>
      </c>
      <c r="G1193" s="3" t="s">
        <v>650</v>
      </c>
      <c r="H1193" s="166">
        <f>I1193+J1193+K1193+L1193</f>
        <v>700</v>
      </c>
      <c r="I1193" s="308">
        <v>0</v>
      </c>
      <c r="J1193" s="308">
        <f>700</f>
        <v>700</v>
      </c>
      <c r="K1193" s="308">
        <v>0</v>
      </c>
      <c r="L1193" s="308">
        <v>0</v>
      </c>
    </row>
    <row r="1194" spans="1:13" s="150" customFormat="1" ht="38.25">
      <c r="A1194" s="9"/>
      <c r="B1194" s="1" t="s">
        <v>651</v>
      </c>
      <c r="C1194" s="75"/>
      <c r="D1194" s="15" t="s">
        <v>33</v>
      </c>
      <c r="E1194" s="15" t="s">
        <v>114</v>
      </c>
      <c r="F1194" s="15" t="s">
        <v>648</v>
      </c>
      <c r="G1194" s="3" t="s">
        <v>57</v>
      </c>
      <c r="H1194" s="166">
        <f t="shared" si="287"/>
        <v>-705.4</v>
      </c>
      <c r="I1194" s="308">
        <f>I1195</f>
        <v>0</v>
      </c>
      <c r="J1194" s="308">
        <f>J1195</f>
        <v>-705.4</v>
      </c>
      <c r="K1194" s="308">
        <f>K1195</f>
        <v>0</v>
      </c>
      <c r="L1194" s="308">
        <f>L1195</f>
        <v>0</v>
      </c>
    </row>
    <row r="1195" spans="1:13" s="150" customFormat="1" ht="38.25">
      <c r="A1195" s="9"/>
      <c r="B1195" s="1" t="s">
        <v>111</v>
      </c>
      <c r="C1195" s="75"/>
      <c r="D1195" s="15" t="s">
        <v>33</v>
      </c>
      <c r="E1195" s="15" t="s">
        <v>114</v>
      </c>
      <c r="F1195" s="15" t="s">
        <v>648</v>
      </c>
      <c r="G1195" s="3" t="s">
        <v>59</v>
      </c>
      <c r="H1195" s="166">
        <f t="shared" si="287"/>
        <v>-705.4</v>
      </c>
      <c r="I1195" s="308">
        <f>I1196+I1197</f>
        <v>0</v>
      </c>
      <c r="J1195" s="308">
        <f>J1196+J1197</f>
        <v>-705.4</v>
      </c>
      <c r="K1195" s="308">
        <f>K1196+K1197</f>
        <v>0</v>
      </c>
      <c r="L1195" s="308">
        <f>L1196+L1197</f>
        <v>0</v>
      </c>
    </row>
    <row r="1196" spans="1:13" s="150" customFormat="1" ht="38.25">
      <c r="A1196" s="9"/>
      <c r="B1196" s="1" t="s">
        <v>63</v>
      </c>
      <c r="C1196" s="75"/>
      <c r="D1196" s="15" t="s">
        <v>33</v>
      </c>
      <c r="E1196" s="15" t="s">
        <v>114</v>
      </c>
      <c r="F1196" s="15" t="s">
        <v>648</v>
      </c>
      <c r="G1196" s="3" t="s">
        <v>62</v>
      </c>
      <c r="H1196" s="166">
        <f t="shared" si="287"/>
        <v>-209.7</v>
      </c>
      <c r="I1196" s="308">
        <v>0</v>
      </c>
      <c r="J1196" s="308">
        <f>-130.7-79</f>
        <v>-209.7</v>
      </c>
      <c r="K1196" s="308">
        <v>0</v>
      </c>
      <c r="L1196" s="308">
        <v>0</v>
      </c>
    </row>
    <row r="1197" spans="1:13" s="151" customFormat="1" ht="62.25" customHeight="1">
      <c r="A1197" s="9"/>
      <c r="B1197" s="1" t="s">
        <v>259</v>
      </c>
      <c r="C1197" s="75"/>
      <c r="D1197" s="15" t="s">
        <v>33</v>
      </c>
      <c r="E1197" s="15" t="s">
        <v>114</v>
      </c>
      <c r="F1197" s="15" t="s">
        <v>648</v>
      </c>
      <c r="G1197" s="3" t="s">
        <v>61</v>
      </c>
      <c r="H1197" s="166">
        <f t="shared" si="287"/>
        <v>-495.7</v>
      </c>
      <c r="I1197" s="308">
        <v>0</v>
      </c>
      <c r="J1197" s="308">
        <f>-503.4+7.7</f>
        <v>-495.7</v>
      </c>
      <c r="K1197" s="308">
        <v>0</v>
      </c>
      <c r="L1197" s="308">
        <v>0</v>
      </c>
      <c r="M1197" s="277"/>
    </row>
    <row r="1198" spans="1:13" s="201" customFormat="1" ht="15" customHeight="1">
      <c r="A1198" s="9"/>
      <c r="B1198" s="23" t="s">
        <v>71</v>
      </c>
      <c r="C1198" s="75"/>
      <c r="D1198" s="15" t="s">
        <v>33</v>
      </c>
      <c r="E1198" s="15" t="s">
        <v>114</v>
      </c>
      <c r="F1198" s="15" t="s">
        <v>648</v>
      </c>
      <c r="G1198" s="3" t="s">
        <v>72</v>
      </c>
      <c r="H1198" s="166">
        <f t="shared" si="287"/>
        <v>-0.4</v>
      </c>
      <c r="I1198" s="308">
        <f>I1199</f>
        <v>0</v>
      </c>
      <c r="J1198" s="308">
        <f t="shared" ref="J1198:L1199" si="288">J1199</f>
        <v>-0.4</v>
      </c>
      <c r="K1198" s="308">
        <f t="shared" si="288"/>
        <v>0</v>
      </c>
      <c r="L1198" s="308">
        <f t="shared" si="288"/>
        <v>0</v>
      </c>
    </row>
    <row r="1199" spans="1:13" s="150" customFormat="1" ht="25.5">
      <c r="A1199" s="9"/>
      <c r="B1199" s="23" t="s">
        <v>73</v>
      </c>
      <c r="C1199" s="75"/>
      <c r="D1199" s="15" t="s">
        <v>33</v>
      </c>
      <c r="E1199" s="15" t="s">
        <v>114</v>
      </c>
      <c r="F1199" s="15" t="s">
        <v>648</v>
      </c>
      <c r="G1199" s="3" t="s">
        <v>74</v>
      </c>
      <c r="H1199" s="166">
        <f t="shared" si="287"/>
        <v>-0.4</v>
      </c>
      <c r="I1199" s="308">
        <f>I1200</f>
        <v>0</v>
      </c>
      <c r="J1199" s="308">
        <f t="shared" si="288"/>
        <v>-0.4</v>
      </c>
      <c r="K1199" s="308">
        <f t="shared" si="288"/>
        <v>0</v>
      </c>
      <c r="L1199" s="308">
        <f t="shared" si="288"/>
        <v>0</v>
      </c>
    </row>
    <row r="1200" spans="1:13" s="150" customFormat="1">
      <c r="A1200" s="9"/>
      <c r="B1200" s="23" t="s">
        <v>260</v>
      </c>
      <c r="C1200" s="75"/>
      <c r="D1200" s="15" t="s">
        <v>33</v>
      </c>
      <c r="E1200" s="15" t="s">
        <v>114</v>
      </c>
      <c r="F1200" s="15" t="s">
        <v>648</v>
      </c>
      <c r="G1200" s="3" t="s">
        <v>76</v>
      </c>
      <c r="H1200" s="166">
        <f t="shared" si="287"/>
        <v>-0.4</v>
      </c>
      <c r="I1200" s="308">
        <v>0</v>
      </c>
      <c r="J1200" s="308">
        <f>-0.4</f>
        <v>-0.4</v>
      </c>
      <c r="K1200" s="308">
        <v>0</v>
      </c>
      <c r="L1200" s="308"/>
    </row>
    <row r="1201" spans="1:15" s="241" customFormat="1" ht="54.75" hidden="1" customHeight="1">
      <c r="A1201" s="9"/>
      <c r="B1201" s="13" t="s">
        <v>504</v>
      </c>
      <c r="C1201" s="13"/>
      <c r="D1201" s="15" t="s">
        <v>33</v>
      </c>
      <c r="E1201" s="15" t="s">
        <v>114</v>
      </c>
      <c r="F1201" s="22" t="s">
        <v>652</v>
      </c>
      <c r="G1201" s="15"/>
      <c r="H1201" s="166">
        <f>I1201+J1201+K1201+L1201</f>
        <v>0</v>
      </c>
      <c r="I1201" s="160">
        <f>I1202+I1206</f>
        <v>0</v>
      </c>
      <c r="J1201" s="160">
        <f>J1202+J1206</f>
        <v>0</v>
      </c>
      <c r="K1201" s="160">
        <f>K1202+K1206</f>
        <v>0</v>
      </c>
      <c r="L1201" s="160">
        <f>L1202+L1206</f>
        <v>0</v>
      </c>
    </row>
    <row r="1202" spans="1:15" s="222" customFormat="1" ht="89.25" hidden="1">
      <c r="A1202" s="9"/>
      <c r="B1202" s="1" t="s">
        <v>55</v>
      </c>
      <c r="C1202" s="75"/>
      <c r="D1202" s="15" t="s">
        <v>33</v>
      </c>
      <c r="E1202" s="15" t="s">
        <v>114</v>
      </c>
      <c r="F1202" s="22" t="s">
        <v>652</v>
      </c>
      <c r="G1202" s="3" t="s">
        <v>56</v>
      </c>
      <c r="H1202" s="166">
        <f t="shared" ref="H1202:H1208" si="289">I1202+J1202+K1202+L1202</f>
        <v>0</v>
      </c>
      <c r="I1202" s="308">
        <f t="shared" ref="I1202:L1203" si="290">I1203</f>
        <v>0</v>
      </c>
      <c r="J1202" s="308">
        <f t="shared" si="290"/>
        <v>0</v>
      </c>
      <c r="K1202" s="308">
        <f t="shared" si="290"/>
        <v>0</v>
      </c>
      <c r="L1202" s="308">
        <f t="shared" si="290"/>
        <v>0</v>
      </c>
    </row>
    <row r="1203" spans="1:15" s="222" customFormat="1" ht="38.25" hidden="1">
      <c r="A1203" s="9"/>
      <c r="B1203" s="1" t="s">
        <v>104</v>
      </c>
      <c r="C1203" s="75"/>
      <c r="D1203" s="15" t="s">
        <v>33</v>
      </c>
      <c r="E1203" s="15" t="s">
        <v>114</v>
      </c>
      <c r="F1203" s="22" t="s">
        <v>652</v>
      </c>
      <c r="G1203" s="3" t="s">
        <v>105</v>
      </c>
      <c r="H1203" s="166">
        <f t="shared" si="289"/>
        <v>0</v>
      </c>
      <c r="I1203" s="308">
        <f t="shared" si="290"/>
        <v>0</v>
      </c>
      <c r="J1203" s="308">
        <f>J1204+J1205</f>
        <v>0</v>
      </c>
      <c r="K1203" s="308">
        <f t="shared" si="290"/>
        <v>0</v>
      </c>
      <c r="L1203" s="308">
        <f t="shared" si="290"/>
        <v>0</v>
      </c>
    </row>
    <row r="1204" spans="1:15" s="151" customFormat="1" ht="25.5" hidden="1">
      <c r="A1204" s="9"/>
      <c r="B1204" s="1" t="s">
        <v>213</v>
      </c>
      <c r="C1204" s="75"/>
      <c r="D1204" s="15" t="s">
        <v>33</v>
      </c>
      <c r="E1204" s="15" t="s">
        <v>114</v>
      </c>
      <c r="F1204" s="22" t="s">
        <v>652</v>
      </c>
      <c r="G1204" s="3" t="s">
        <v>107</v>
      </c>
      <c r="H1204" s="166">
        <f t="shared" si="289"/>
        <v>0</v>
      </c>
      <c r="I1204" s="308">
        <v>0</v>
      </c>
      <c r="J1204" s="308"/>
      <c r="K1204" s="308">
        <v>0</v>
      </c>
      <c r="L1204" s="308">
        <v>0</v>
      </c>
      <c r="M1204" s="277"/>
      <c r="O1204" s="277"/>
    </row>
    <row r="1205" spans="1:15" s="151" customFormat="1" ht="76.5" hidden="1">
      <c r="A1205" s="9"/>
      <c r="B1205" s="1" t="s">
        <v>649</v>
      </c>
      <c r="C1205" s="75"/>
      <c r="D1205" s="15" t="s">
        <v>33</v>
      </c>
      <c r="E1205" s="15" t="s">
        <v>114</v>
      </c>
      <c r="F1205" s="22" t="s">
        <v>652</v>
      </c>
      <c r="G1205" s="3" t="s">
        <v>650</v>
      </c>
      <c r="H1205" s="166">
        <f t="shared" si="289"/>
        <v>0</v>
      </c>
      <c r="I1205" s="308">
        <v>0</v>
      </c>
      <c r="J1205" s="308"/>
      <c r="K1205" s="308">
        <v>0</v>
      </c>
      <c r="L1205" s="308">
        <v>0</v>
      </c>
    </row>
    <row r="1206" spans="1:15" s="151" customFormat="1" ht="38.25" hidden="1">
      <c r="A1206" s="9"/>
      <c r="B1206" s="1" t="s">
        <v>651</v>
      </c>
      <c r="C1206" s="75"/>
      <c r="D1206" s="15" t="s">
        <v>33</v>
      </c>
      <c r="E1206" s="15" t="s">
        <v>114</v>
      </c>
      <c r="F1206" s="22" t="s">
        <v>652</v>
      </c>
      <c r="G1206" s="3" t="s">
        <v>57</v>
      </c>
      <c r="H1206" s="166">
        <f t="shared" si="289"/>
        <v>0</v>
      </c>
      <c r="I1206" s="308">
        <f t="shared" ref="I1206:L1207" si="291">I1207</f>
        <v>0</v>
      </c>
      <c r="J1206" s="308">
        <f t="shared" si="291"/>
        <v>0</v>
      </c>
      <c r="K1206" s="308">
        <f t="shared" si="291"/>
        <v>0</v>
      </c>
      <c r="L1206" s="308">
        <f t="shared" si="291"/>
        <v>0</v>
      </c>
    </row>
    <row r="1207" spans="1:15" s="151" customFormat="1" ht="38.25" hidden="1">
      <c r="A1207" s="9"/>
      <c r="B1207" s="1" t="s">
        <v>111</v>
      </c>
      <c r="C1207" s="75"/>
      <c r="D1207" s="15" t="s">
        <v>33</v>
      </c>
      <c r="E1207" s="15" t="s">
        <v>114</v>
      </c>
      <c r="F1207" s="22" t="s">
        <v>652</v>
      </c>
      <c r="G1207" s="3" t="s">
        <v>59</v>
      </c>
      <c r="H1207" s="166">
        <f t="shared" si="289"/>
        <v>0</v>
      </c>
      <c r="I1207" s="308">
        <f t="shared" si="291"/>
        <v>0</v>
      </c>
      <c r="J1207" s="308">
        <f t="shared" si="291"/>
        <v>0</v>
      </c>
      <c r="K1207" s="308">
        <f t="shared" si="291"/>
        <v>0</v>
      </c>
      <c r="L1207" s="308">
        <f t="shared" si="291"/>
        <v>0</v>
      </c>
    </row>
    <row r="1208" spans="1:15" s="151" customFormat="1" ht="51" hidden="1">
      <c r="A1208" s="9"/>
      <c r="B1208" s="1" t="s">
        <v>259</v>
      </c>
      <c r="C1208" s="75"/>
      <c r="D1208" s="15" t="s">
        <v>33</v>
      </c>
      <c r="E1208" s="15" t="s">
        <v>114</v>
      </c>
      <c r="F1208" s="22" t="s">
        <v>652</v>
      </c>
      <c r="G1208" s="3" t="s">
        <v>61</v>
      </c>
      <c r="H1208" s="166">
        <f t="shared" si="289"/>
        <v>0</v>
      </c>
      <c r="I1208" s="308">
        <v>0</v>
      </c>
      <c r="J1208" s="308"/>
      <c r="K1208" s="308">
        <v>0</v>
      </c>
      <c r="L1208" s="308">
        <v>0</v>
      </c>
    </row>
    <row r="1209" spans="1:15" s="151" customFormat="1" hidden="1">
      <c r="A1209" s="199"/>
      <c r="B1209" s="200" t="s">
        <v>36</v>
      </c>
      <c r="C1209" s="273"/>
      <c r="D1209" s="140" t="s">
        <v>41</v>
      </c>
      <c r="E1209" s="140" t="s">
        <v>15</v>
      </c>
      <c r="F1209" s="140"/>
      <c r="G1209" s="140"/>
      <c r="H1209" s="167">
        <f>SUM(I1209:L1209)</f>
        <v>0</v>
      </c>
      <c r="I1209" s="167">
        <f>I1210</f>
        <v>0</v>
      </c>
      <c r="J1209" s="167">
        <f>J1210</f>
        <v>0</v>
      </c>
      <c r="K1209" s="167">
        <f>K1210</f>
        <v>0</v>
      </c>
      <c r="L1209" s="167">
        <f>L1210</f>
        <v>0</v>
      </c>
    </row>
    <row r="1210" spans="1:15" s="151" customFormat="1" hidden="1">
      <c r="A1210" s="199"/>
      <c r="B1210" s="200" t="s">
        <v>44</v>
      </c>
      <c r="C1210" s="273"/>
      <c r="D1210" s="140" t="s">
        <v>41</v>
      </c>
      <c r="E1210" s="140" t="s">
        <v>16</v>
      </c>
      <c r="F1210" s="140"/>
      <c r="G1210" s="140"/>
      <c r="H1210" s="167">
        <f>SUM(I1210:L1210)</f>
        <v>0</v>
      </c>
      <c r="I1210" s="167">
        <f>I1211+I1223</f>
        <v>0</v>
      </c>
      <c r="J1210" s="167">
        <f>J1211+J1223</f>
        <v>0</v>
      </c>
      <c r="K1210" s="167">
        <f>K1211+K1223</f>
        <v>0</v>
      </c>
      <c r="L1210" s="167">
        <f>L1211+L1223</f>
        <v>0</v>
      </c>
    </row>
    <row r="1211" spans="1:15" s="151" customFormat="1" ht="51" hidden="1">
      <c r="A1211" s="148"/>
      <c r="B1211" s="116" t="s">
        <v>515</v>
      </c>
      <c r="C1211" s="116"/>
      <c r="D1211" s="117" t="s">
        <v>41</v>
      </c>
      <c r="E1211" s="117" t="s">
        <v>16</v>
      </c>
      <c r="F1211" s="117" t="s">
        <v>220</v>
      </c>
      <c r="G1211" s="117"/>
      <c r="H1211" s="167">
        <f>I1211+J1211+K1211+L1211</f>
        <v>0</v>
      </c>
      <c r="I1211" s="168">
        <f t="shared" ref="I1211:L1212" si="292">I1212</f>
        <v>0</v>
      </c>
      <c r="J1211" s="168">
        <f t="shared" si="292"/>
        <v>0</v>
      </c>
      <c r="K1211" s="168">
        <f t="shared" si="292"/>
        <v>0</v>
      </c>
      <c r="L1211" s="168">
        <f t="shared" si="292"/>
        <v>0</v>
      </c>
    </row>
    <row r="1212" spans="1:15" s="151" customFormat="1" ht="38.25" hidden="1">
      <c r="A1212" s="148"/>
      <c r="B1212" s="116" t="s">
        <v>240</v>
      </c>
      <c r="C1212" s="116"/>
      <c r="D1212" s="117" t="s">
        <v>41</v>
      </c>
      <c r="E1212" s="117" t="s">
        <v>16</v>
      </c>
      <c r="F1212" s="117" t="s">
        <v>222</v>
      </c>
      <c r="G1212" s="117"/>
      <c r="H1212" s="167">
        <f>SUM(I1212:L1212)</f>
        <v>0</v>
      </c>
      <c r="I1212" s="168">
        <f t="shared" si="292"/>
        <v>0</v>
      </c>
      <c r="J1212" s="168">
        <f t="shared" si="292"/>
        <v>0</v>
      </c>
      <c r="K1212" s="168">
        <f t="shared" si="292"/>
        <v>0</v>
      </c>
      <c r="L1212" s="168">
        <f t="shared" si="292"/>
        <v>0</v>
      </c>
    </row>
    <row r="1213" spans="1:15" s="151" customFormat="1" ht="25.5" hidden="1">
      <c r="A1213" s="199"/>
      <c r="B1213" s="116" t="s">
        <v>538</v>
      </c>
      <c r="C1213" s="116"/>
      <c r="D1213" s="117" t="s">
        <v>41</v>
      </c>
      <c r="E1213" s="117" t="s">
        <v>16</v>
      </c>
      <c r="F1213" s="117" t="s">
        <v>548</v>
      </c>
      <c r="G1213" s="117"/>
      <c r="H1213" s="167">
        <f t="shared" ref="H1213:H1221" si="293">I1213+J1213+K1213+L1213</f>
        <v>0</v>
      </c>
      <c r="I1213" s="168">
        <f>I1214+I1217+I1220</f>
        <v>0</v>
      </c>
      <c r="J1213" s="168">
        <f>J1214+J1217+J1220</f>
        <v>0</v>
      </c>
      <c r="K1213" s="168">
        <f>K1214+K1217+K1220</f>
        <v>0</v>
      </c>
      <c r="L1213" s="168">
        <f>L1214+L1217+L1220</f>
        <v>0</v>
      </c>
    </row>
    <row r="1214" spans="1:15" s="151" customFormat="1" ht="38.25" hidden="1">
      <c r="A1214" s="148"/>
      <c r="B1214" s="116" t="s">
        <v>86</v>
      </c>
      <c r="C1214" s="149"/>
      <c r="D1214" s="117" t="s">
        <v>41</v>
      </c>
      <c r="E1214" s="117" t="s">
        <v>16</v>
      </c>
      <c r="F1214" s="117" t="s">
        <v>548</v>
      </c>
      <c r="G1214" s="117" t="s">
        <v>57</v>
      </c>
      <c r="H1214" s="167">
        <f t="shared" si="293"/>
        <v>0</v>
      </c>
      <c r="I1214" s="168">
        <f t="shared" ref="I1214:L1215" si="294">I1215</f>
        <v>0</v>
      </c>
      <c r="J1214" s="168">
        <f t="shared" si="294"/>
        <v>0</v>
      </c>
      <c r="K1214" s="168">
        <f t="shared" si="294"/>
        <v>0</v>
      </c>
      <c r="L1214" s="168">
        <f t="shared" si="294"/>
        <v>0</v>
      </c>
    </row>
    <row r="1215" spans="1:15" s="151" customFormat="1" ht="38.25" hidden="1">
      <c r="A1215" s="148"/>
      <c r="B1215" s="116" t="s">
        <v>111</v>
      </c>
      <c r="C1215" s="149"/>
      <c r="D1215" s="117" t="s">
        <v>41</v>
      </c>
      <c r="E1215" s="117" t="s">
        <v>16</v>
      </c>
      <c r="F1215" s="117" t="s">
        <v>548</v>
      </c>
      <c r="G1215" s="117" t="s">
        <v>59</v>
      </c>
      <c r="H1215" s="167">
        <f t="shared" si="293"/>
        <v>0</v>
      </c>
      <c r="I1215" s="168">
        <f t="shared" si="294"/>
        <v>0</v>
      </c>
      <c r="J1215" s="168">
        <f t="shared" si="294"/>
        <v>0</v>
      </c>
      <c r="K1215" s="168">
        <f t="shared" si="294"/>
        <v>0</v>
      </c>
      <c r="L1215" s="168">
        <f t="shared" si="294"/>
        <v>0</v>
      </c>
    </row>
    <row r="1216" spans="1:15" s="151" customFormat="1" ht="51" hidden="1">
      <c r="A1216" s="148"/>
      <c r="B1216" s="116" t="s">
        <v>259</v>
      </c>
      <c r="C1216" s="149"/>
      <c r="D1216" s="117" t="s">
        <v>41</v>
      </c>
      <c r="E1216" s="117" t="s">
        <v>16</v>
      </c>
      <c r="F1216" s="117" t="s">
        <v>548</v>
      </c>
      <c r="G1216" s="117" t="s">
        <v>61</v>
      </c>
      <c r="H1216" s="167">
        <f t="shared" si="293"/>
        <v>0</v>
      </c>
      <c r="I1216" s="168"/>
      <c r="J1216" s="168">
        <v>0</v>
      </c>
      <c r="K1216" s="168">
        <v>0</v>
      </c>
      <c r="L1216" s="168">
        <v>0</v>
      </c>
    </row>
    <row r="1217" spans="1:12" s="151" customFormat="1" ht="38.25" hidden="1">
      <c r="A1217" s="226"/>
      <c r="B1217" s="217" t="s">
        <v>343</v>
      </c>
      <c r="C1217" s="138"/>
      <c r="D1217" s="117" t="s">
        <v>41</v>
      </c>
      <c r="E1217" s="117" t="s">
        <v>16</v>
      </c>
      <c r="F1217" s="117" t="s">
        <v>548</v>
      </c>
      <c r="G1217" s="146" t="s">
        <v>77</v>
      </c>
      <c r="H1217" s="320">
        <f t="shared" si="293"/>
        <v>0</v>
      </c>
      <c r="I1217" s="321">
        <f>I1218</f>
        <v>0</v>
      </c>
      <c r="J1217" s="321">
        <f t="shared" ref="J1217:L1218" si="295">J1218</f>
        <v>0</v>
      </c>
      <c r="K1217" s="321">
        <f t="shared" si="295"/>
        <v>0</v>
      </c>
      <c r="L1217" s="321">
        <f t="shared" si="295"/>
        <v>0</v>
      </c>
    </row>
    <row r="1218" spans="1:12" s="151" customFormat="1" hidden="1">
      <c r="A1218" s="226"/>
      <c r="B1218" s="217" t="s">
        <v>35</v>
      </c>
      <c r="C1218" s="138"/>
      <c r="D1218" s="117" t="s">
        <v>41</v>
      </c>
      <c r="E1218" s="117" t="s">
        <v>16</v>
      </c>
      <c r="F1218" s="117" t="s">
        <v>548</v>
      </c>
      <c r="G1218" s="146" t="s">
        <v>78</v>
      </c>
      <c r="H1218" s="320">
        <f t="shared" si="293"/>
        <v>0</v>
      </c>
      <c r="I1218" s="321">
        <f>I1219</f>
        <v>0</v>
      </c>
      <c r="J1218" s="321">
        <f t="shared" si="295"/>
        <v>0</v>
      </c>
      <c r="K1218" s="321">
        <f t="shared" si="295"/>
        <v>0</v>
      </c>
      <c r="L1218" s="321">
        <f t="shared" si="295"/>
        <v>0</v>
      </c>
    </row>
    <row r="1219" spans="1:12" s="201" customFormat="1" ht="51" hidden="1">
      <c r="A1219" s="226"/>
      <c r="B1219" s="217" t="s">
        <v>90</v>
      </c>
      <c r="C1219" s="138"/>
      <c r="D1219" s="117" t="s">
        <v>41</v>
      </c>
      <c r="E1219" s="117" t="s">
        <v>16</v>
      </c>
      <c r="F1219" s="117" t="s">
        <v>548</v>
      </c>
      <c r="G1219" s="146" t="s">
        <v>91</v>
      </c>
      <c r="H1219" s="320">
        <f t="shared" si="293"/>
        <v>0</v>
      </c>
      <c r="I1219" s="321"/>
      <c r="J1219" s="321">
        <v>0</v>
      </c>
      <c r="K1219" s="321">
        <v>0</v>
      </c>
      <c r="L1219" s="321">
        <v>0</v>
      </c>
    </row>
    <row r="1220" spans="1:12" s="222" customFormat="1" ht="51" hidden="1">
      <c r="A1220" s="148"/>
      <c r="B1220" s="217" t="s">
        <v>247</v>
      </c>
      <c r="C1220" s="279"/>
      <c r="D1220" s="117" t="s">
        <v>41</v>
      </c>
      <c r="E1220" s="117" t="s">
        <v>16</v>
      </c>
      <c r="F1220" s="117" t="s">
        <v>548</v>
      </c>
      <c r="G1220" s="117" t="s">
        <v>49</v>
      </c>
      <c r="H1220" s="167">
        <f t="shared" si="293"/>
        <v>0</v>
      </c>
      <c r="I1220" s="168">
        <f t="shared" ref="I1220:L1221" si="296">I1221</f>
        <v>0</v>
      </c>
      <c r="J1220" s="168">
        <f t="shared" si="296"/>
        <v>0</v>
      </c>
      <c r="K1220" s="168">
        <f t="shared" si="296"/>
        <v>0</v>
      </c>
      <c r="L1220" s="168">
        <f t="shared" si="296"/>
        <v>0</v>
      </c>
    </row>
    <row r="1221" spans="1:12" s="222" customFormat="1" hidden="1">
      <c r="A1221" s="148"/>
      <c r="B1221" s="217" t="s">
        <v>51</v>
      </c>
      <c r="C1221" s="279"/>
      <c r="D1221" s="117" t="s">
        <v>41</v>
      </c>
      <c r="E1221" s="117" t="s">
        <v>16</v>
      </c>
      <c r="F1221" s="117" t="s">
        <v>548</v>
      </c>
      <c r="G1221" s="117" t="s">
        <v>50</v>
      </c>
      <c r="H1221" s="167">
        <f t="shared" si="293"/>
        <v>0</v>
      </c>
      <c r="I1221" s="168">
        <f t="shared" si="296"/>
        <v>0</v>
      </c>
      <c r="J1221" s="168">
        <f t="shared" si="296"/>
        <v>0</v>
      </c>
      <c r="K1221" s="168">
        <f t="shared" si="296"/>
        <v>0</v>
      </c>
      <c r="L1221" s="168">
        <f t="shared" si="296"/>
        <v>0</v>
      </c>
    </row>
    <row r="1222" spans="1:12" s="231" customFormat="1" ht="25.5" hidden="1">
      <c r="A1222" s="148"/>
      <c r="B1222" s="217" t="s">
        <v>54</v>
      </c>
      <c r="C1222" s="279"/>
      <c r="D1222" s="117" t="s">
        <v>41</v>
      </c>
      <c r="E1222" s="117" t="s">
        <v>16</v>
      </c>
      <c r="F1222" s="117" t="s">
        <v>548</v>
      </c>
      <c r="G1222" s="117" t="s">
        <v>48</v>
      </c>
      <c r="H1222" s="167">
        <f>I1222+J1222+K1222+L1222</f>
        <v>0</v>
      </c>
      <c r="I1222" s="168">
        <v>0</v>
      </c>
      <c r="J1222" s="323">
        <v>0</v>
      </c>
      <c r="K1222" s="323">
        <v>0</v>
      </c>
      <c r="L1222" s="323">
        <v>0</v>
      </c>
    </row>
    <row r="1223" spans="1:12" s="151" customFormat="1" ht="63.75" hidden="1">
      <c r="A1223" s="220"/>
      <c r="B1223" s="217" t="s">
        <v>157</v>
      </c>
      <c r="C1223" s="217"/>
      <c r="D1223" s="146" t="s">
        <v>41</v>
      </c>
      <c r="E1223" s="146" t="s">
        <v>16</v>
      </c>
      <c r="F1223" s="230" t="s">
        <v>224</v>
      </c>
      <c r="G1223" s="146"/>
      <c r="H1223" s="320">
        <f>SUM(I1223:L1223)</f>
        <v>0</v>
      </c>
      <c r="I1223" s="342">
        <f>I1224</f>
        <v>0</v>
      </c>
      <c r="J1223" s="342">
        <f t="shared" ref="J1223:L1225" si="297">J1224</f>
        <v>0</v>
      </c>
      <c r="K1223" s="342">
        <f t="shared" si="297"/>
        <v>0</v>
      </c>
      <c r="L1223" s="342">
        <f t="shared" si="297"/>
        <v>0</v>
      </c>
    </row>
    <row r="1224" spans="1:12" s="151" customFormat="1" ht="25.5" hidden="1">
      <c r="A1224" s="220"/>
      <c r="B1224" s="217" t="s">
        <v>216</v>
      </c>
      <c r="C1224" s="217"/>
      <c r="D1224" s="146" t="s">
        <v>41</v>
      </c>
      <c r="E1224" s="146" t="s">
        <v>16</v>
      </c>
      <c r="F1224" s="230" t="s">
        <v>225</v>
      </c>
      <c r="G1224" s="146"/>
      <c r="H1224" s="320">
        <f>SUM(I1224:L1224)</f>
        <v>0</v>
      </c>
      <c r="I1224" s="342">
        <f>I1225</f>
        <v>0</v>
      </c>
      <c r="J1224" s="342">
        <f t="shared" si="297"/>
        <v>0</v>
      </c>
      <c r="K1224" s="342">
        <f t="shared" si="297"/>
        <v>0</v>
      </c>
      <c r="L1224" s="342">
        <f t="shared" si="297"/>
        <v>0</v>
      </c>
    </row>
    <row r="1225" spans="1:12" s="151" customFormat="1" ht="51" hidden="1">
      <c r="A1225" s="220"/>
      <c r="B1225" s="217" t="s">
        <v>223</v>
      </c>
      <c r="C1225" s="217"/>
      <c r="D1225" s="146" t="s">
        <v>41</v>
      </c>
      <c r="E1225" s="146" t="s">
        <v>16</v>
      </c>
      <c r="F1225" s="230" t="s">
        <v>225</v>
      </c>
      <c r="G1225" s="146" t="s">
        <v>49</v>
      </c>
      <c r="H1225" s="320">
        <f>SUM(I1225:L1225)</f>
        <v>0</v>
      </c>
      <c r="I1225" s="321">
        <f>I1226</f>
        <v>0</v>
      </c>
      <c r="J1225" s="321">
        <f t="shared" si="297"/>
        <v>0</v>
      </c>
      <c r="K1225" s="321">
        <f t="shared" si="297"/>
        <v>0</v>
      </c>
      <c r="L1225" s="321">
        <f t="shared" si="297"/>
        <v>0</v>
      </c>
    </row>
    <row r="1226" spans="1:12" s="151" customFormat="1" ht="51" hidden="1">
      <c r="A1226" s="220"/>
      <c r="B1226" s="217" t="s">
        <v>226</v>
      </c>
      <c r="C1226" s="217"/>
      <c r="D1226" s="146" t="s">
        <v>41</v>
      </c>
      <c r="E1226" s="146" t="s">
        <v>16</v>
      </c>
      <c r="F1226" s="230" t="s">
        <v>225</v>
      </c>
      <c r="G1226" s="146" t="s">
        <v>227</v>
      </c>
      <c r="H1226" s="320">
        <f>SUM(I1226:L1226)</f>
        <v>0</v>
      </c>
      <c r="I1226" s="321"/>
      <c r="J1226" s="321">
        <v>0</v>
      </c>
      <c r="K1226" s="321">
        <v>0</v>
      </c>
      <c r="L1226" s="321">
        <v>0</v>
      </c>
    </row>
    <row r="1227" spans="1:12" s="151" customFormat="1">
      <c r="A1227" s="226"/>
      <c r="B1227" s="269" t="s">
        <v>85</v>
      </c>
      <c r="C1227" s="138"/>
      <c r="D1227" s="271" t="s">
        <v>38</v>
      </c>
      <c r="E1227" s="271" t="s">
        <v>15</v>
      </c>
      <c r="F1227" s="271"/>
      <c r="G1227" s="271"/>
      <c r="H1227" s="320">
        <f t="shared" ref="H1227:L1231" si="298">H1228</f>
        <v>417.6</v>
      </c>
      <c r="I1227" s="320">
        <f t="shared" si="298"/>
        <v>417.6</v>
      </c>
      <c r="J1227" s="320">
        <f t="shared" si="298"/>
        <v>0</v>
      </c>
      <c r="K1227" s="320">
        <f t="shared" si="298"/>
        <v>0</v>
      </c>
      <c r="L1227" s="320">
        <f t="shared" si="298"/>
        <v>0</v>
      </c>
    </row>
    <row r="1228" spans="1:12" ht="25.5">
      <c r="A1228" s="226"/>
      <c r="B1228" s="269" t="s">
        <v>32</v>
      </c>
      <c r="C1228" s="138"/>
      <c r="D1228" s="271" t="s">
        <v>38</v>
      </c>
      <c r="E1228" s="271" t="s">
        <v>16</v>
      </c>
      <c r="F1228" s="271"/>
      <c r="G1228" s="271"/>
      <c r="H1228" s="320">
        <f>SUM(I1228:L1228)</f>
        <v>417.6</v>
      </c>
      <c r="I1228" s="320">
        <f>I1229</f>
        <v>417.6</v>
      </c>
      <c r="J1228" s="320">
        <f t="shared" si="298"/>
        <v>0</v>
      </c>
      <c r="K1228" s="320">
        <f t="shared" si="298"/>
        <v>0</v>
      </c>
      <c r="L1228" s="320">
        <f t="shared" si="298"/>
        <v>0</v>
      </c>
    </row>
    <row r="1229" spans="1:12" s="151" customFormat="1" ht="38.25">
      <c r="A1229" s="220"/>
      <c r="B1229" s="217" t="s">
        <v>243</v>
      </c>
      <c r="C1229" s="282"/>
      <c r="D1229" s="146" t="s">
        <v>38</v>
      </c>
      <c r="E1229" s="146" t="s">
        <v>16</v>
      </c>
      <c r="F1229" s="146" t="s">
        <v>244</v>
      </c>
      <c r="G1229" s="146"/>
      <c r="H1229" s="320">
        <f t="shared" ref="H1229:H1239" si="299">I1229+J1229+K1229+L1229</f>
        <v>417.6</v>
      </c>
      <c r="I1229" s="321">
        <f>I1230+I1234</f>
        <v>417.6</v>
      </c>
      <c r="J1229" s="321">
        <f>J1230+J1234</f>
        <v>0</v>
      </c>
      <c r="K1229" s="321">
        <f>K1230+K1234</f>
        <v>0</v>
      </c>
      <c r="L1229" s="321">
        <f>L1230+L1234</f>
        <v>0</v>
      </c>
    </row>
    <row r="1230" spans="1:12" s="150" customFormat="1" ht="41.25" customHeight="1">
      <c r="A1230" s="226"/>
      <c r="B1230" s="217" t="s">
        <v>200</v>
      </c>
      <c r="C1230" s="269"/>
      <c r="D1230" s="146" t="s">
        <v>38</v>
      </c>
      <c r="E1230" s="146" t="s">
        <v>16</v>
      </c>
      <c r="F1230" s="230" t="s">
        <v>245</v>
      </c>
      <c r="G1230" s="146"/>
      <c r="H1230" s="320">
        <f t="shared" si="299"/>
        <v>417.6</v>
      </c>
      <c r="I1230" s="321">
        <f>I1231</f>
        <v>417.6</v>
      </c>
      <c r="J1230" s="321">
        <f t="shared" si="298"/>
        <v>0</v>
      </c>
      <c r="K1230" s="321">
        <f t="shared" si="298"/>
        <v>0</v>
      </c>
      <c r="L1230" s="321">
        <f t="shared" si="298"/>
        <v>0</v>
      </c>
    </row>
    <row r="1231" spans="1:12" s="150" customFormat="1" ht="66" customHeight="1">
      <c r="A1231" s="220"/>
      <c r="B1231" s="217" t="s">
        <v>88</v>
      </c>
      <c r="C1231" s="244"/>
      <c r="D1231" s="146" t="s">
        <v>38</v>
      </c>
      <c r="E1231" s="146" t="s">
        <v>16</v>
      </c>
      <c r="F1231" s="230" t="s">
        <v>245</v>
      </c>
      <c r="G1231" s="146" t="s">
        <v>49</v>
      </c>
      <c r="H1231" s="320">
        <f t="shared" si="299"/>
        <v>417.6</v>
      </c>
      <c r="I1231" s="321">
        <f>I1232</f>
        <v>417.6</v>
      </c>
      <c r="J1231" s="321">
        <f t="shared" si="298"/>
        <v>0</v>
      </c>
      <c r="K1231" s="321">
        <f t="shared" si="298"/>
        <v>0</v>
      </c>
      <c r="L1231" s="321">
        <f t="shared" si="298"/>
        <v>0</v>
      </c>
    </row>
    <row r="1232" spans="1:12" s="150" customFormat="1">
      <c r="A1232" s="220"/>
      <c r="B1232" s="217" t="s">
        <v>51</v>
      </c>
      <c r="C1232" s="244"/>
      <c r="D1232" s="146" t="s">
        <v>38</v>
      </c>
      <c r="E1232" s="146" t="s">
        <v>16</v>
      </c>
      <c r="F1232" s="230" t="s">
        <v>245</v>
      </c>
      <c r="G1232" s="146" t="s">
        <v>50</v>
      </c>
      <c r="H1232" s="320">
        <f t="shared" si="299"/>
        <v>417.6</v>
      </c>
      <c r="I1232" s="321">
        <f>I1233</f>
        <v>417.6</v>
      </c>
      <c r="J1232" s="321">
        <f>J1233</f>
        <v>0</v>
      </c>
      <c r="K1232" s="321">
        <f>K1233</f>
        <v>0</v>
      </c>
      <c r="L1232" s="321">
        <f>L1233</f>
        <v>0</v>
      </c>
    </row>
    <row r="1233" spans="1:16" s="151" customFormat="1" ht="76.5">
      <c r="A1233" s="220"/>
      <c r="B1233" s="217" t="s">
        <v>52</v>
      </c>
      <c r="C1233" s="244"/>
      <c r="D1233" s="146" t="s">
        <v>38</v>
      </c>
      <c r="E1233" s="146" t="s">
        <v>16</v>
      </c>
      <c r="F1233" s="230" t="s">
        <v>245</v>
      </c>
      <c r="G1233" s="146" t="s">
        <v>53</v>
      </c>
      <c r="H1233" s="320">
        <f t="shared" si="299"/>
        <v>417.6</v>
      </c>
      <c r="I1233" s="321">
        <f>417.6</f>
        <v>417.6</v>
      </c>
      <c r="J1233" s="341">
        <v>0</v>
      </c>
      <c r="K1233" s="341">
        <v>0</v>
      </c>
      <c r="L1233" s="341">
        <v>0</v>
      </c>
    </row>
    <row r="1234" spans="1:16" s="68" customFormat="1" ht="63" customHeight="1">
      <c r="A1234" s="69"/>
      <c r="B1234" s="217" t="s">
        <v>587</v>
      </c>
      <c r="C1234" s="18"/>
      <c r="D1234" s="15" t="s">
        <v>38</v>
      </c>
      <c r="E1234" s="15" t="s">
        <v>16</v>
      </c>
      <c r="F1234" s="22" t="s">
        <v>691</v>
      </c>
      <c r="G1234" s="15"/>
      <c r="H1234" s="159">
        <f>I1234+J1234+K1234+L1234</f>
        <v>0</v>
      </c>
      <c r="I1234" s="160">
        <f>I1235</f>
        <v>0</v>
      </c>
      <c r="J1234" s="160">
        <f t="shared" ref="J1234:L1235" si="300">J1235</f>
        <v>0</v>
      </c>
      <c r="K1234" s="160">
        <f t="shared" si="300"/>
        <v>0</v>
      </c>
      <c r="L1234" s="160">
        <f t="shared" si="300"/>
        <v>0</v>
      </c>
      <c r="M1234" s="343"/>
    </row>
    <row r="1235" spans="1:16" s="68" customFormat="1" ht="51">
      <c r="A1235" s="69"/>
      <c r="B1235" s="13" t="s">
        <v>88</v>
      </c>
      <c r="C1235" s="14"/>
      <c r="D1235" s="15" t="s">
        <v>38</v>
      </c>
      <c r="E1235" s="15" t="s">
        <v>16</v>
      </c>
      <c r="F1235" s="22" t="s">
        <v>691</v>
      </c>
      <c r="G1235" s="15" t="s">
        <v>49</v>
      </c>
      <c r="H1235" s="159">
        <f>I1235+J1235+K1235+L1235</f>
        <v>0</v>
      </c>
      <c r="I1235" s="160">
        <f>I1236</f>
        <v>0</v>
      </c>
      <c r="J1235" s="160">
        <f t="shared" si="300"/>
        <v>0</v>
      </c>
      <c r="K1235" s="160">
        <f t="shared" si="300"/>
        <v>0</v>
      </c>
      <c r="L1235" s="160">
        <f t="shared" si="300"/>
        <v>0</v>
      </c>
      <c r="M1235" s="343"/>
    </row>
    <row r="1236" spans="1:16" s="68" customFormat="1">
      <c r="A1236" s="69"/>
      <c r="B1236" s="13" t="s">
        <v>51</v>
      </c>
      <c r="C1236" s="14"/>
      <c r="D1236" s="15" t="s">
        <v>38</v>
      </c>
      <c r="E1236" s="15" t="s">
        <v>16</v>
      </c>
      <c r="F1236" s="22" t="s">
        <v>691</v>
      </c>
      <c r="G1236" s="15" t="s">
        <v>50</v>
      </c>
      <c r="H1236" s="159">
        <f>I1236+J1236+K1236+L1236</f>
        <v>0</v>
      </c>
      <c r="I1236" s="160">
        <f>I1237</f>
        <v>0</v>
      </c>
      <c r="J1236" s="160">
        <f>J1237</f>
        <v>0</v>
      </c>
      <c r="K1236" s="160">
        <f>K1237</f>
        <v>0</v>
      </c>
      <c r="L1236" s="160">
        <f>L1237</f>
        <v>0</v>
      </c>
      <c r="M1236" s="343"/>
    </row>
    <row r="1237" spans="1:16" s="68" customFormat="1" ht="25.5" hidden="1">
      <c r="A1237" s="69"/>
      <c r="B1237" s="13" t="s">
        <v>54</v>
      </c>
      <c r="C1237" s="13"/>
      <c r="D1237" s="15" t="s">
        <v>38</v>
      </c>
      <c r="E1237" s="15" t="s">
        <v>16</v>
      </c>
      <c r="F1237" s="22" t="s">
        <v>691</v>
      </c>
      <c r="G1237" s="15" t="s">
        <v>48</v>
      </c>
      <c r="H1237" s="159">
        <f>I1237+J1237+K1237+L1237</f>
        <v>0</v>
      </c>
      <c r="I1237" s="160"/>
      <c r="J1237" s="165">
        <v>0</v>
      </c>
      <c r="K1237" s="165">
        <v>0</v>
      </c>
      <c r="L1237" s="165"/>
      <c r="M1237" s="343"/>
    </row>
    <row r="1238" spans="1:16" s="151" customFormat="1" ht="25.5">
      <c r="A1238" s="199" t="s">
        <v>158</v>
      </c>
      <c r="B1238" s="200" t="s">
        <v>159</v>
      </c>
      <c r="C1238" s="200">
        <v>231</v>
      </c>
      <c r="D1238" s="140"/>
      <c r="E1238" s="140"/>
      <c r="F1238" s="140"/>
      <c r="G1238" s="140"/>
      <c r="H1238" s="167">
        <f t="shared" si="299"/>
        <v>-522.2999999999995</v>
      </c>
      <c r="I1238" s="167">
        <f>I1256+I1270+I1277+I1484+I1239</f>
        <v>2967.2000000000007</v>
      </c>
      <c r="J1238" s="167">
        <f>J1256+J1270+J1277+J1484+J1239</f>
        <v>-4292.3</v>
      </c>
      <c r="K1238" s="167">
        <f>K1256+K1270+K1277+K1484+K1239</f>
        <v>802.8</v>
      </c>
      <c r="L1238" s="167">
        <f>L1256+L1270+L1277+L1484+L1239</f>
        <v>0</v>
      </c>
    </row>
    <row r="1239" spans="1:16" s="151" customFormat="1" ht="42" hidden="1" customHeight="1">
      <c r="A1239" s="199"/>
      <c r="B1239" s="200" t="s">
        <v>45</v>
      </c>
      <c r="C1239" s="149"/>
      <c r="D1239" s="140" t="s">
        <v>17</v>
      </c>
      <c r="E1239" s="140" t="s">
        <v>39</v>
      </c>
      <c r="F1239" s="140"/>
      <c r="G1239" s="140"/>
      <c r="H1239" s="167">
        <f t="shared" si="299"/>
        <v>0</v>
      </c>
      <c r="I1239" s="167">
        <f>I1240</f>
        <v>0</v>
      </c>
      <c r="J1239" s="167">
        <f>J1240</f>
        <v>0</v>
      </c>
      <c r="K1239" s="167">
        <f>K1240</f>
        <v>0</v>
      </c>
      <c r="L1239" s="167">
        <f>L1240</f>
        <v>0</v>
      </c>
    </row>
    <row r="1240" spans="1:16" s="151" customFormat="1" ht="51" hidden="1">
      <c r="A1240" s="148"/>
      <c r="B1240" s="116" t="s">
        <v>127</v>
      </c>
      <c r="C1240" s="276"/>
      <c r="D1240" s="117" t="s">
        <v>17</v>
      </c>
      <c r="E1240" s="117" t="s">
        <v>39</v>
      </c>
      <c r="F1240" s="117" t="s">
        <v>263</v>
      </c>
      <c r="G1240" s="117"/>
      <c r="H1240" s="167">
        <f>SUM(I1240:L1240)</f>
        <v>0</v>
      </c>
      <c r="I1240" s="168">
        <f>I1241+I1246+I1251</f>
        <v>0</v>
      </c>
      <c r="J1240" s="168">
        <f>J1241+J1246</f>
        <v>0</v>
      </c>
      <c r="K1240" s="168">
        <f>K1241+K1246</f>
        <v>0</v>
      </c>
      <c r="L1240" s="168">
        <f>L1241+L1246</f>
        <v>0</v>
      </c>
    </row>
    <row r="1241" spans="1:16" s="151" customFormat="1" ht="49.5" hidden="1" customHeight="1">
      <c r="A1241" s="148"/>
      <c r="B1241" s="116" t="s">
        <v>264</v>
      </c>
      <c r="C1241" s="276"/>
      <c r="D1241" s="117" t="s">
        <v>17</v>
      </c>
      <c r="E1241" s="117" t="s">
        <v>39</v>
      </c>
      <c r="F1241" s="117" t="s">
        <v>265</v>
      </c>
      <c r="G1241" s="117"/>
      <c r="H1241" s="167">
        <f>SUM(I1241:L1241)</f>
        <v>0</v>
      </c>
      <c r="I1241" s="168">
        <f>I1242</f>
        <v>0</v>
      </c>
      <c r="J1241" s="168">
        <f t="shared" ref="J1241:L1242" si="301">J1242</f>
        <v>0</v>
      </c>
      <c r="K1241" s="168">
        <f t="shared" si="301"/>
        <v>0</v>
      </c>
      <c r="L1241" s="168">
        <f t="shared" si="301"/>
        <v>0</v>
      </c>
    </row>
    <row r="1242" spans="1:16" s="151" customFormat="1" ht="25.5" hidden="1">
      <c r="A1242" s="148"/>
      <c r="B1242" s="116" t="s">
        <v>538</v>
      </c>
      <c r="C1242" s="273"/>
      <c r="D1242" s="117" t="s">
        <v>17</v>
      </c>
      <c r="E1242" s="117" t="s">
        <v>39</v>
      </c>
      <c r="F1242" s="117" t="s">
        <v>547</v>
      </c>
      <c r="G1242" s="117"/>
      <c r="H1242" s="167">
        <f>SUM(I1242:L1242)</f>
        <v>0</v>
      </c>
      <c r="I1242" s="168">
        <f>I1243</f>
        <v>0</v>
      </c>
      <c r="J1242" s="168">
        <f t="shared" si="301"/>
        <v>0</v>
      </c>
      <c r="K1242" s="168">
        <f t="shared" si="301"/>
        <v>0</v>
      </c>
      <c r="L1242" s="168">
        <f t="shared" si="301"/>
        <v>0</v>
      </c>
    </row>
    <row r="1243" spans="1:16" s="151" customFormat="1" ht="55.5" hidden="1" customHeight="1">
      <c r="A1243" s="220"/>
      <c r="B1243" s="217" t="s">
        <v>223</v>
      </c>
      <c r="C1243" s="217"/>
      <c r="D1243" s="117" t="s">
        <v>17</v>
      </c>
      <c r="E1243" s="117" t="s">
        <v>39</v>
      </c>
      <c r="F1243" s="117" t="s">
        <v>547</v>
      </c>
      <c r="G1243" s="146" t="s">
        <v>49</v>
      </c>
      <c r="H1243" s="320">
        <f>H1244</f>
        <v>0</v>
      </c>
      <c r="I1243" s="321">
        <f t="shared" ref="I1243:L1244" si="302">I1244</f>
        <v>0</v>
      </c>
      <c r="J1243" s="321">
        <f t="shared" si="302"/>
        <v>0</v>
      </c>
      <c r="K1243" s="321">
        <f t="shared" si="302"/>
        <v>0</v>
      </c>
      <c r="L1243" s="321">
        <f t="shared" si="302"/>
        <v>0</v>
      </c>
    </row>
    <row r="1244" spans="1:16" s="313" customFormat="1" hidden="1">
      <c r="A1244" s="220"/>
      <c r="B1244" s="217" t="s">
        <v>51</v>
      </c>
      <c r="C1244" s="217"/>
      <c r="D1244" s="117" t="s">
        <v>17</v>
      </c>
      <c r="E1244" s="117" t="s">
        <v>39</v>
      </c>
      <c r="F1244" s="117" t="s">
        <v>547</v>
      </c>
      <c r="G1244" s="146" t="s">
        <v>50</v>
      </c>
      <c r="H1244" s="320">
        <f>I1244+J1244+K1244+L1244</f>
        <v>0</v>
      </c>
      <c r="I1244" s="321">
        <f t="shared" si="302"/>
        <v>0</v>
      </c>
      <c r="J1244" s="321">
        <f t="shared" si="302"/>
        <v>0</v>
      </c>
      <c r="K1244" s="321">
        <f t="shared" si="302"/>
        <v>0</v>
      </c>
      <c r="L1244" s="321">
        <f t="shared" si="302"/>
        <v>0</v>
      </c>
      <c r="M1244" s="312"/>
      <c r="N1244" s="312"/>
      <c r="O1244" s="312"/>
      <c r="P1244" s="312"/>
    </row>
    <row r="1245" spans="1:16" s="313" customFormat="1" ht="25.5" hidden="1">
      <c r="A1245" s="220"/>
      <c r="B1245" s="217" t="s">
        <v>54</v>
      </c>
      <c r="C1245" s="217"/>
      <c r="D1245" s="117" t="s">
        <v>17</v>
      </c>
      <c r="E1245" s="117" t="s">
        <v>39</v>
      </c>
      <c r="F1245" s="117" t="s">
        <v>547</v>
      </c>
      <c r="G1245" s="146" t="s">
        <v>48</v>
      </c>
      <c r="H1245" s="320">
        <f>I1245+J1245+K1245+L1245</f>
        <v>0</v>
      </c>
      <c r="I1245" s="342">
        <v>0</v>
      </c>
      <c r="J1245" s="342">
        <v>0</v>
      </c>
      <c r="K1245" s="342">
        <v>0</v>
      </c>
      <c r="L1245" s="342">
        <v>0</v>
      </c>
      <c r="M1245" s="312"/>
      <c r="N1245" s="312"/>
      <c r="O1245" s="312"/>
      <c r="P1245" s="312"/>
    </row>
    <row r="1246" spans="1:16" s="313" customFormat="1" ht="51" hidden="1">
      <c r="A1246" s="220"/>
      <c r="B1246" s="217" t="s">
        <v>284</v>
      </c>
      <c r="C1246" s="217"/>
      <c r="D1246" s="117" t="s">
        <v>17</v>
      </c>
      <c r="E1246" s="117" t="s">
        <v>39</v>
      </c>
      <c r="F1246" s="117" t="s">
        <v>285</v>
      </c>
      <c r="G1246" s="146"/>
      <c r="H1246" s="320">
        <f>SUM(I1246:L1246)</f>
        <v>0</v>
      </c>
      <c r="I1246" s="342">
        <f>I1247</f>
        <v>0</v>
      </c>
      <c r="J1246" s="342">
        <f t="shared" ref="J1246:L1248" si="303">J1247</f>
        <v>0</v>
      </c>
      <c r="K1246" s="342">
        <f t="shared" si="303"/>
        <v>0</v>
      </c>
      <c r="L1246" s="342">
        <f t="shared" si="303"/>
        <v>0</v>
      </c>
      <c r="M1246" s="312"/>
      <c r="N1246" s="312"/>
      <c r="O1246" s="312"/>
      <c r="P1246" s="312"/>
    </row>
    <row r="1247" spans="1:16" s="313" customFormat="1" ht="25.5" hidden="1">
      <c r="A1247" s="220"/>
      <c r="B1247" s="116" t="s">
        <v>538</v>
      </c>
      <c r="C1247" s="217"/>
      <c r="D1247" s="117" t="s">
        <v>17</v>
      </c>
      <c r="E1247" s="117" t="s">
        <v>39</v>
      </c>
      <c r="F1247" s="117" t="s">
        <v>546</v>
      </c>
      <c r="G1247" s="146"/>
      <c r="H1247" s="320">
        <f>SUM(I1247:L1247)</f>
        <v>0</v>
      </c>
      <c r="I1247" s="342">
        <f>I1248</f>
        <v>0</v>
      </c>
      <c r="J1247" s="342">
        <f t="shared" si="303"/>
        <v>0</v>
      </c>
      <c r="K1247" s="342">
        <f t="shared" si="303"/>
        <v>0</v>
      </c>
      <c r="L1247" s="342">
        <f t="shared" si="303"/>
        <v>0</v>
      </c>
      <c r="M1247" s="312"/>
      <c r="N1247" s="312"/>
      <c r="O1247" s="312"/>
      <c r="P1247" s="312"/>
    </row>
    <row r="1248" spans="1:16" s="313" customFormat="1" ht="51" hidden="1">
      <c r="A1248" s="220"/>
      <c r="B1248" s="217" t="s">
        <v>223</v>
      </c>
      <c r="C1248" s="217"/>
      <c r="D1248" s="117" t="s">
        <v>17</v>
      </c>
      <c r="E1248" s="117" t="s">
        <v>39</v>
      </c>
      <c r="F1248" s="117" t="s">
        <v>546</v>
      </c>
      <c r="G1248" s="146" t="s">
        <v>49</v>
      </c>
      <c r="H1248" s="320">
        <f>H1249</f>
        <v>0</v>
      </c>
      <c r="I1248" s="321">
        <f>I1249</f>
        <v>0</v>
      </c>
      <c r="J1248" s="321">
        <f t="shared" si="303"/>
        <v>0</v>
      </c>
      <c r="K1248" s="321">
        <f t="shared" si="303"/>
        <v>0</v>
      </c>
      <c r="L1248" s="321">
        <f t="shared" si="303"/>
        <v>0</v>
      </c>
    </row>
    <row r="1249" spans="1:12" s="151" customFormat="1" hidden="1">
      <c r="A1249" s="220"/>
      <c r="B1249" s="217" t="s">
        <v>51</v>
      </c>
      <c r="C1249" s="217"/>
      <c r="D1249" s="117" t="s">
        <v>17</v>
      </c>
      <c r="E1249" s="117" t="s">
        <v>39</v>
      </c>
      <c r="F1249" s="117" t="s">
        <v>546</v>
      </c>
      <c r="G1249" s="146" t="s">
        <v>50</v>
      </c>
      <c r="H1249" s="320">
        <f>I1249+J1249+K1249+L1249</f>
        <v>0</v>
      </c>
      <c r="I1249" s="321">
        <f>I1250</f>
        <v>0</v>
      </c>
      <c r="J1249" s="321">
        <f>J1250</f>
        <v>0</v>
      </c>
      <c r="K1249" s="321">
        <f>K1250</f>
        <v>0</v>
      </c>
      <c r="L1249" s="321">
        <f>L1250</f>
        <v>0</v>
      </c>
    </row>
    <row r="1250" spans="1:12" s="151" customFormat="1" ht="25.5" hidden="1">
      <c r="A1250" s="220"/>
      <c r="B1250" s="217" t="s">
        <v>54</v>
      </c>
      <c r="C1250" s="217"/>
      <c r="D1250" s="117" t="s">
        <v>17</v>
      </c>
      <c r="E1250" s="117" t="s">
        <v>39</v>
      </c>
      <c r="F1250" s="117" t="s">
        <v>546</v>
      </c>
      <c r="G1250" s="146" t="s">
        <v>48</v>
      </c>
      <c r="H1250" s="320">
        <f>I1250+J1250+K1250+L1250</f>
        <v>0</v>
      </c>
      <c r="I1250" s="342">
        <v>0</v>
      </c>
      <c r="J1250" s="342">
        <v>0</v>
      </c>
      <c r="K1250" s="342">
        <v>0</v>
      </c>
      <c r="L1250" s="342">
        <v>0</v>
      </c>
    </row>
    <row r="1251" spans="1:12" ht="25.5" hidden="1">
      <c r="A1251" s="220"/>
      <c r="B1251" s="217" t="s">
        <v>286</v>
      </c>
      <c r="C1251" s="217"/>
      <c r="D1251" s="117" t="s">
        <v>17</v>
      </c>
      <c r="E1251" s="117" t="s">
        <v>39</v>
      </c>
      <c r="F1251" s="117" t="s">
        <v>287</v>
      </c>
      <c r="G1251" s="146"/>
      <c r="H1251" s="320">
        <f>SUM(I1251:L1251)</f>
        <v>0</v>
      </c>
      <c r="I1251" s="342">
        <f>I1252</f>
        <v>0</v>
      </c>
      <c r="J1251" s="342">
        <f t="shared" ref="J1251:L1253" si="304">J1252</f>
        <v>0</v>
      </c>
      <c r="K1251" s="342">
        <f t="shared" si="304"/>
        <v>0</v>
      </c>
      <c r="L1251" s="342">
        <f t="shared" si="304"/>
        <v>0</v>
      </c>
    </row>
    <row r="1252" spans="1:12" s="151" customFormat="1" ht="25.5" hidden="1">
      <c r="A1252" s="220"/>
      <c r="B1252" s="116" t="s">
        <v>538</v>
      </c>
      <c r="C1252" s="217"/>
      <c r="D1252" s="117" t="s">
        <v>17</v>
      </c>
      <c r="E1252" s="117" t="s">
        <v>39</v>
      </c>
      <c r="F1252" s="117" t="s">
        <v>545</v>
      </c>
      <c r="G1252" s="146"/>
      <c r="H1252" s="320">
        <f>SUM(I1252:L1252)</f>
        <v>0</v>
      </c>
      <c r="I1252" s="342">
        <f>I1253</f>
        <v>0</v>
      </c>
      <c r="J1252" s="342">
        <f t="shared" si="304"/>
        <v>0</v>
      </c>
      <c r="K1252" s="342">
        <f t="shared" si="304"/>
        <v>0</v>
      </c>
      <c r="L1252" s="342">
        <f t="shared" si="304"/>
        <v>0</v>
      </c>
    </row>
    <row r="1253" spans="1:12" s="151" customFormat="1" ht="51" hidden="1">
      <c r="A1253" s="220"/>
      <c r="B1253" s="217" t="s">
        <v>223</v>
      </c>
      <c r="C1253" s="217"/>
      <c r="D1253" s="117" t="s">
        <v>17</v>
      </c>
      <c r="E1253" s="117" t="s">
        <v>39</v>
      </c>
      <c r="F1253" s="117" t="s">
        <v>545</v>
      </c>
      <c r="G1253" s="146" t="s">
        <v>49</v>
      </c>
      <c r="H1253" s="320">
        <f>H1254</f>
        <v>0</v>
      </c>
      <c r="I1253" s="321">
        <f>I1254</f>
        <v>0</v>
      </c>
      <c r="J1253" s="321">
        <f t="shared" si="304"/>
        <v>0</v>
      </c>
      <c r="K1253" s="321">
        <f t="shared" si="304"/>
        <v>0</v>
      </c>
      <c r="L1253" s="321">
        <f t="shared" si="304"/>
        <v>0</v>
      </c>
    </row>
    <row r="1254" spans="1:12" s="151" customFormat="1" hidden="1">
      <c r="A1254" s="220"/>
      <c r="B1254" s="217" t="s">
        <v>51</v>
      </c>
      <c r="C1254" s="217"/>
      <c r="D1254" s="117" t="s">
        <v>17</v>
      </c>
      <c r="E1254" s="117" t="s">
        <v>39</v>
      </c>
      <c r="F1254" s="117" t="s">
        <v>545</v>
      </c>
      <c r="G1254" s="146" t="s">
        <v>50</v>
      </c>
      <c r="H1254" s="320">
        <f t="shared" ref="H1254:H1267" si="305">I1254+J1254+K1254+L1254</f>
        <v>0</v>
      </c>
      <c r="I1254" s="321">
        <f>I1255</f>
        <v>0</v>
      </c>
      <c r="J1254" s="321">
        <f>J1255</f>
        <v>0</v>
      </c>
      <c r="K1254" s="321">
        <f>K1255</f>
        <v>0</v>
      </c>
      <c r="L1254" s="321">
        <f>L1255</f>
        <v>0</v>
      </c>
    </row>
    <row r="1255" spans="1:12" s="151" customFormat="1" ht="25.5" hidden="1">
      <c r="A1255" s="220"/>
      <c r="B1255" s="217" t="s">
        <v>54</v>
      </c>
      <c r="C1255" s="217"/>
      <c r="D1255" s="117" t="s">
        <v>17</v>
      </c>
      <c r="E1255" s="117" t="s">
        <v>39</v>
      </c>
      <c r="F1255" s="117" t="s">
        <v>545</v>
      </c>
      <c r="G1255" s="146" t="s">
        <v>48</v>
      </c>
      <c r="H1255" s="320">
        <f t="shared" si="305"/>
        <v>0</v>
      </c>
      <c r="I1255" s="342">
        <v>0</v>
      </c>
      <c r="J1255" s="342">
        <v>0</v>
      </c>
      <c r="K1255" s="342">
        <v>0</v>
      </c>
      <c r="L1255" s="342">
        <v>0</v>
      </c>
    </row>
    <row r="1256" spans="1:12" s="151" customFormat="1" hidden="1">
      <c r="A1256" s="199"/>
      <c r="B1256" s="273" t="s">
        <v>40</v>
      </c>
      <c r="C1256" s="149"/>
      <c r="D1256" s="140" t="s">
        <v>18</v>
      </c>
      <c r="E1256" s="140" t="s">
        <v>15</v>
      </c>
      <c r="F1256" s="140"/>
      <c r="G1256" s="140"/>
      <c r="H1256" s="167">
        <f t="shared" si="305"/>
        <v>0</v>
      </c>
      <c r="I1256" s="167">
        <f>I1257+I1264</f>
        <v>0</v>
      </c>
      <c r="J1256" s="167">
        <f>J1257+J1264</f>
        <v>0</v>
      </c>
      <c r="K1256" s="167">
        <f>K1257+K1264</f>
        <v>0</v>
      </c>
      <c r="L1256" s="167">
        <f>L1257+L1264</f>
        <v>0</v>
      </c>
    </row>
    <row r="1257" spans="1:12" s="151" customFormat="1" hidden="1">
      <c r="A1257" s="69"/>
      <c r="B1257" s="273" t="s">
        <v>47</v>
      </c>
      <c r="C1257" s="149"/>
      <c r="D1257" s="140" t="s">
        <v>18</v>
      </c>
      <c r="E1257" s="140" t="s">
        <v>14</v>
      </c>
      <c r="F1257" s="140"/>
      <c r="G1257" s="140"/>
      <c r="H1257" s="159">
        <f t="shared" si="305"/>
        <v>0</v>
      </c>
      <c r="I1257" s="297">
        <f t="shared" ref="I1257:L1262" si="306">I1258</f>
        <v>0</v>
      </c>
      <c r="J1257" s="297">
        <f t="shared" si="306"/>
        <v>0</v>
      </c>
      <c r="K1257" s="297">
        <f t="shared" si="306"/>
        <v>0</v>
      </c>
      <c r="L1257" s="297">
        <f t="shared" si="306"/>
        <v>0</v>
      </c>
    </row>
    <row r="1258" spans="1:12" s="151" customFormat="1" ht="51" hidden="1">
      <c r="A1258" s="69"/>
      <c r="B1258" s="116" t="s">
        <v>98</v>
      </c>
      <c r="C1258" s="149"/>
      <c r="D1258" s="117" t="s">
        <v>18</v>
      </c>
      <c r="E1258" s="117" t="s">
        <v>14</v>
      </c>
      <c r="F1258" s="117" t="s">
        <v>249</v>
      </c>
      <c r="G1258" s="140"/>
      <c r="H1258" s="159">
        <f t="shared" si="305"/>
        <v>0</v>
      </c>
      <c r="I1258" s="297">
        <f t="shared" si="306"/>
        <v>0</v>
      </c>
      <c r="J1258" s="297">
        <f t="shared" si="306"/>
        <v>0</v>
      </c>
      <c r="K1258" s="297">
        <f t="shared" si="306"/>
        <v>0</v>
      </c>
      <c r="L1258" s="297">
        <f t="shared" si="306"/>
        <v>0</v>
      </c>
    </row>
    <row r="1259" spans="1:12" s="151" customFormat="1" ht="38.25" hidden="1">
      <c r="A1259" s="69"/>
      <c r="B1259" s="116" t="s">
        <v>250</v>
      </c>
      <c r="C1259" s="149"/>
      <c r="D1259" s="117" t="s">
        <v>18</v>
      </c>
      <c r="E1259" s="117" t="s">
        <v>14</v>
      </c>
      <c r="F1259" s="117" t="s">
        <v>251</v>
      </c>
      <c r="G1259" s="140"/>
      <c r="H1259" s="159">
        <f t="shared" si="305"/>
        <v>0</v>
      </c>
      <c r="I1259" s="297">
        <f t="shared" si="306"/>
        <v>0</v>
      </c>
      <c r="J1259" s="297">
        <f t="shared" si="306"/>
        <v>0</v>
      </c>
      <c r="K1259" s="297">
        <f t="shared" si="306"/>
        <v>0</v>
      </c>
      <c r="L1259" s="297">
        <f t="shared" si="306"/>
        <v>0</v>
      </c>
    </row>
    <row r="1260" spans="1:12" s="151" customFormat="1" ht="114.75" hidden="1">
      <c r="A1260" s="69"/>
      <c r="B1260" s="116" t="s">
        <v>472</v>
      </c>
      <c r="C1260" s="149"/>
      <c r="D1260" s="117" t="s">
        <v>18</v>
      </c>
      <c r="E1260" s="117" t="s">
        <v>14</v>
      </c>
      <c r="F1260" s="117" t="s">
        <v>252</v>
      </c>
      <c r="G1260" s="140"/>
      <c r="H1260" s="159">
        <f t="shared" si="305"/>
        <v>0</v>
      </c>
      <c r="I1260" s="297">
        <f t="shared" si="306"/>
        <v>0</v>
      </c>
      <c r="J1260" s="297">
        <f t="shared" si="306"/>
        <v>0</v>
      </c>
      <c r="K1260" s="297">
        <f t="shared" si="306"/>
        <v>0</v>
      </c>
      <c r="L1260" s="297">
        <f t="shared" si="306"/>
        <v>0</v>
      </c>
    </row>
    <row r="1261" spans="1:12" s="151" customFormat="1" ht="51" hidden="1">
      <c r="A1261" s="69"/>
      <c r="B1261" s="116" t="s">
        <v>246</v>
      </c>
      <c r="C1261" s="279"/>
      <c r="D1261" s="117" t="s">
        <v>18</v>
      </c>
      <c r="E1261" s="117" t="s">
        <v>14</v>
      </c>
      <c r="F1261" s="117" t="s">
        <v>252</v>
      </c>
      <c r="G1261" s="117" t="s">
        <v>49</v>
      </c>
      <c r="H1261" s="159">
        <f t="shared" si="305"/>
        <v>0</v>
      </c>
      <c r="I1261" s="297">
        <f t="shared" si="306"/>
        <v>0</v>
      </c>
      <c r="J1261" s="297">
        <f t="shared" si="306"/>
        <v>0</v>
      </c>
      <c r="K1261" s="297">
        <f t="shared" si="306"/>
        <v>0</v>
      </c>
      <c r="L1261" s="297">
        <f t="shared" si="306"/>
        <v>0</v>
      </c>
    </row>
    <row r="1262" spans="1:12" s="151" customFormat="1" hidden="1">
      <c r="A1262" s="69"/>
      <c r="B1262" s="116" t="s">
        <v>51</v>
      </c>
      <c r="C1262" s="279"/>
      <c r="D1262" s="117" t="s">
        <v>18</v>
      </c>
      <c r="E1262" s="117" t="s">
        <v>14</v>
      </c>
      <c r="F1262" s="117" t="s">
        <v>252</v>
      </c>
      <c r="G1262" s="117" t="s">
        <v>50</v>
      </c>
      <c r="H1262" s="159">
        <f t="shared" si="305"/>
        <v>0</v>
      </c>
      <c r="I1262" s="297">
        <f t="shared" si="306"/>
        <v>0</v>
      </c>
      <c r="J1262" s="297">
        <f t="shared" si="306"/>
        <v>0</v>
      </c>
      <c r="K1262" s="297">
        <f t="shared" si="306"/>
        <v>0</v>
      </c>
      <c r="L1262" s="297">
        <f t="shared" si="306"/>
        <v>0</v>
      </c>
    </row>
    <row r="1263" spans="1:12" s="151" customFormat="1" ht="25.5" hidden="1">
      <c r="A1263" s="69"/>
      <c r="B1263" s="116" t="s">
        <v>54</v>
      </c>
      <c r="C1263" s="279"/>
      <c r="D1263" s="117" t="s">
        <v>18</v>
      </c>
      <c r="E1263" s="117" t="s">
        <v>14</v>
      </c>
      <c r="F1263" s="117" t="s">
        <v>252</v>
      </c>
      <c r="G1263" s="117" t="s">
        <v>48</v>
      </c>
      <c r="H1263" s="159">
        <f t="shared" si="305"/>
        <v>0</v>
      </c>
      <c r="I1263" s="297">
        <v>0</v>
      </c>
      <c r="J1263" s="160">
        <v>0</v>
      </c>
      <c r="K1263" s="297">
        <v>0</v>
      </c>
      <c r="L1263" s="297"/>
    </row>
    <row r="1264" spans="1:12" s="151" customFormat="1" hidden="1">
      <c r="A1264" s="199"/>
      <c r="B1264" s="200" t="s">
        <v>42</v>
      </c>
      <c r="C1264" s="149"/>
      <c r="D1264" s="140" t="s">
        <v>18</v>
      </c>
      <c r="E1264" s="140" t="s">
        <v>33</v>
      </c>
      <c r="F1264" s="140"/>
      <c r="G1264" s="140"/>
      <c r="H1264" s="167">
        <f t="shared" si="305"/>
        <v>0</v>
      </c>
      <c r="I1264" s="167">
        <f t="shared" ref="I1264:L1268" si="307">I1265</f>
        <v>0</v>
      </c>
      <c r="J1264" s="167">
        <f t="shared" si="307"/>
        <v>0</v>
      </c>
      <c r="K1264" s="167">
        <f t="shared" si="307"/>
        <v>0</v>
      </c>
      <c r="L1264" s="167">
        <f t="shared" si="307"/>
        <v>0</v>
      </c>
    </row>
    <row r="1265" spans="1:12" s="151" customFormat="1" ht="38.25" hidden="1">
      <c r="A1265" s="148"/>
      <c r="B1265" s="116" t="s">
        <v>243</v>
      </c>
      <c r="C1265" s="276"/>
      <c r="D1265" s="117" t="s">
        <v>18</v>
      </c>
      <c r="E1265" s="117" t="s">
        <v>33</v>
      </c>
      <c r="F1265" s="117" t="s">
        <v>244</v>
      </c>
      <c r="G1265" s="117"/>
      <c r="H1265" s="167">
        <f t="shared" si="305"/>
        <v>0</v>
      </c>
      <c r="I1265" s="168">
        <f t="shared" si="307"/>
        <v>0</v>
      </c>
      <c r="J1265" s="168">
        <f t="shared" si="307"/>
        <v>0</v>
      </c>
      <c r="K1265" s="168">
        <f t="shared" si="307"/>
        <v>0</v>
      </c>
      <c r="L1265" s="168">
        <f t="shared" si="307"/>
        <v>0</v>
      </c>
    </row>
    <row r="1266" spans="1:12" s="151" customFormat="1" ht="25.5" hidden="1">
      <c r="A1266" s="199"/>
      <c r="B1266" s="116" t="s">
        <v>538</v>
      </c>
      <c r="C1266" s="200"/>
      <c r="D1266" s="117" t="s">
        <v>18</v>
      </c>
      <c r="E1266" s="117" t="s">
        <v>33</v>
      </c>
      <c r="F1266" s="139" t="s">
        <v>248</v>
      </c>
      <c r="G1266" s="117"/>
      <c r="H1266" s="167">
        <f t="shared" si="305"/>
        <v>0</v>
      </c>
      <c r="I1266" s="168">
        <f t="shared" si="307"/>
        <v>0</v>
      </c>
      <c r="J1266" s="168">
        <f t="shared" si="307"/>
        <v>0</v>
      </c>
      <c r="K1266" s="168">
        <f t="shared" si="307"/>
        <v>0</v>
      </c>
      <c r="L1266" s="168">
        <f t="shared" si="307"/>
        <v>0</v>
      </c>
    </row>
    <row r="1267" spans="1:12" s="151" customFormat="1" ht="51" hidden="1">
      <c r="A1267" s="223"/>
      <c r="B1267" s="217" t="s">
        <v>246</v>
      </c>
      <c r="C1267" s="244"/>
      <c r="D1267" s="117" t="s">
        <v>18</v>
      </c>
      <c r="E1267" s="117" t="s">
        <v>33</v>
      </c>
      <c r="F1267" s="139" t="s">
        <v>248</v>
      </c>
      <c r="G1267" s="146" t="s">
        <v>49</v>
      </c>
      <c r="H1267" s="320">
        <f t="shared" si="305"/>
        <v>0</v>
      </c>
      <c r="I1267" s="321">
        <f t="shared" si="307"/>
        <v>0</v>
      </c>
      <c r="J1267" s="321">
        <f t="shared" si="307"/>
        <v>0</v>
      </c>
      <c r="K1267" s="321">
        <f t="shared" si="307"/>
        <v>0</v>
      </c>
      <c r="L1267" s="321">
        <f t="shared" si="307"/>
        <v>0</v>
      </c>
    </row>
    <row r="1268" spans="1:12" s="151" customFormat="1" hidden="1">
      <c r="A1268" s="220"/>
      <c r="B1268" s="217" t="s">
        <v>66</v>
      </c>
      <c r="C1268" s="244"/>
      <c r="D1268" s="117" t="s">
        <v>18</v>
      </c>
      <c r="E1268" s="117" t="s">
        <v>33</v>
      </c>
      <c r="F1268" s="139" t="s">
        <v>248</v>
      </c>
      <c r="G1268" s="146" t="s">
        <v>64</v>
      </c>
      <c r="H1268" s="320">
        <f>SUM(I1268:L1268)</f>
        <v>0</v>
      </c>
      <c r="I1268" s="321">
        <f t="shared" si="307"/>
        <v>0</v>
      </c>
      <c r="J1268" s="321">
        <f t="shared" si="307"/>
        <v>0</v>
      </c>
      <c r="K1268" s="321">
        <f t="shared" si="307"/>
        <v>0</v>
      </c>
      <c r="L1268" s="321">
        <f t="shared" si="307"/>
        <v>0</v>
      </c>
    </row>
    <row r="1269" spans="1:12" s="151" customFormat="1" ht="25.5" hidden="1">
      <c r="A1269" s="220"/>
      <c r="B1269" s="217" t="s">
        <v>84</v>
      </c>
      <c r="C1269" s="244"/>
      <c r="D1269" s="117" t="s">
        <v>18</v>
      </c>
      <c r="E1269" s="117" t="s">
        <v>33</v>
      </c>
      <c r="F1269" s="139" t="s">
        <v>248</v>
      </c>
      <c r="G1269" s="146" t="s">
        <v>82</v>
      </c>
      <c r="H1269" s="320">
        <f>SUM(I1269:L1269)</f>
        <v>0</v>
      </c>
      <c r="I1269" s="321">
        <v>0</v>
      </c>
      <c r="J1269" s="321">
        <v>0</v>
      </c>
      <c r="K1269" s="321">
        <v>0</v>
      </c>
      <c r="L1269" s="321">
        <v>0</v>
      </c>
    </row>
    <row r="1270" spans="1:12" s="151" customFormat="1" hidden="1">
      <c r="A1270" s="262"/>
      <c r="B1270" s="200" t="s">
        <v>400</v>
      </c>
      <c r="C1270" s="200"/>
      <c r="D1270" s="263" t="s">
        <v>114</v>
      </c>
      <c r="E1270" s="263" t="s">
        <v>15</v>
      </c>
      <c r="F1270" s="263"/>
      <c r="G1270" s="263"/>
      <c r="H1270" s="167">
        <f>I1270+J1270+K1270+L1270</f>
        <v>0</v>
      </c>
      <c r="I1270" s="338">
        <f t="shared" ref="I1270:L1274" si="308">I1271</f>
        <v>0</v>
      </c>
      <c r="J1270" s="338">
        <f t="shared" si="308"/>
        <v>0</v>
      </c>
      <c r="K1270" s="338">
        <f t="shared" si="308"/>
        <v>0</v>
      </c>
      <c r="L1270" s="338">
        <f t="shared" si="308"/>
        <v>0</v>
      </c>
    </row>
    <row r="1271" spans="1:12" s="151" customFormat="1" ht="25.5" hidden="1">
      <c r="A1271" s="262"/>
      <c r="B1271" s="200" t="s">
        <v>401</v>
      </c>
      <c r="C1271" s="200"/>
      <c r="D1271" s="263" t="s">
        <v>114</v>
      </c>
      <c r="E1271" s="263" t="s">
        <v>19</v>
      </c>
      <c r="F1271" s="263"/>
      <c r="G1271" s="263"/>
      <c r="H1271" s="167">
        <f>I1271+J1271+K1271+L1271</f>
        <v>0</v>
      </c>
      <c r="I1271" s="338">
        <f t="shared" si="308"/>
        <v>0</v>
      </c>
      <c r="J1271" s="338">
        <f t="shared" si="308"/>
        <v>0</v>
      </c>
      <c r="K1271" s="338">
        <f t="shared" si="308"/>
        <v>0</v>
      </c>
      <c r="L1271" s="338">
        <f t="shared" si="308"/>
        <v>0</v>
      </c>
    </row>
    <row r="1272" spans="1:12" s="151" customFormat="1" ht="38.25" hidden="1">
      <c r="A1272" s="148"/>
      <c r="B1272" s="217" t="s">
        <v>402</v>
      </c>
      <c r="C1272" s="138"/>
      <c r="D1272" s="146" t="s">
        <v>114</v>
      </c>
      <c r="E1272" s="146" t="s">
        <v>19</v>
      </c>
      <c r="F1272" s="146" t="s">
        <v>403</v>
      </c>
      <c r="G1272" s="146"/>
      <c r="H1272" s="320">
        <f>SUM(I1272:L1272)</f>
        <v>0</v>
      </c>
      <c r="I1272" s="321">
        <f t="shared" si="308"/>
        <v>0</v>
      </c>
      <c r="J1272" s="321">
        <f t="shared" si="308"/>
        <v>0</v>
      </c>
      <c r="K1272" s="321">
        <f t="shared" si="308"/>
        <v>0</v>
      </c>
      <c r="L1272" s="321">
        <f t="shared" si="308"/>
        <v>0</v>
      </c>
    </row>
    <row r="1273" spans="1:12" s="151" customFormat="1" ht="25.5" hidden="1">
      <c r="A1273" s="148"/>
      <c r="B1273" s="116" t="s">
        <v>538</v>
      </c>
      <c r="C1273" s="138"/>
      <c r="D1273" s="146" t="s">
        <v>114</v>
      </c>
      <c r="E1273" s="146" t="s">
        <v>19</v>
      </c>
      <c r="F1273" s="146" t="s">
        <v>404</v>
      </c>
      <c r="G1273" s="146"/>
      <c r="H1273" s="320">
        <f>SUM(I1273:L1273)</f>
        <v>0</v>
      </c>
      <c r="I1273" s="321">
        <f>I1274</f>
        <v>0</v>
      </c>
      <c r="J1273" s="321">
        <f t="shared" si="308"/>
        <v>0</v>
      </c>
      <c r="K1273" s="321">
        <f t="shared" si="308"/>
        <v>0</v>
      </c>
      <c r="L1273" s="321">
        <f t="shared" si="308"/>
        <v>0</v>
      </c>
    </row>
    <row r="1274" spans="1:12" s="241" customFormat="1" ht="51" hidden="1">
      <c r="A1274" s="148"/>
      <c r="B1274" s="116" t="s">
        <v>88</v>
      </c>
      <c r="C1274" s="279"/>
      <c r="D1274" s="146" t="s">
        <v>114</v>
      </c>
      <c r="E1274" s="146" t="s">
        <v>19</v>
      </c>
      <c r="F1274" s="146" t="s">
        <v>404</v>
      </c>
      <c r="G1274" s="117" t="s">
        <v>49</v>
      </c>
      <c r="H1274" s="167">
        <f t="shared" ref="H1274:H1280" si="309">I1274+J1274+K1274+L1274</f>
        <v>0</v>
      </c>
      <c r="I1274" s="168">
        <f>I1275</f>
        <v>0</v>
      </c>
      <c r="J1274" s="168">
        <f t="shared" si="308"/>
        <v>0</v>
      </c>
      <c r="K1274" s="168">
        <f t="shared" si="308"/>
        <v>0</v>
      </c>
      <c r="L1274" s="168">
        <f t="shared" si="308"/>
        <v>0</v>
      </c>
    </row>
    <row r="1275" spans="1:12" s="151" customFormat="1" hidden="1">
      <c r="A1275" s="148"/>
      <c r="B1275" s="116" t="s">
        <v>51</v>
      </c>
      <c r="C1275" s="279"/>
      <c r="D1275" s="146" t="s">
        <v>114</v>
      </c>
      <c r="E1275" s="146" t="s">
        <v>19</v>
      </c>
      <c r="F1275" s="146" t="s">
        <v>404</v>
      </c>
      <c r="G1275" s="117" t="s">
        <v>50</v>
      </c>
      <c r="H1275" s="167">
        <f t="shared" si="309"/>
        <v>0</v>
      </c>
      <c r="I1275" s="168">
        <f>I1276</f>
        <v>0</v>
      </c>
      <c r="J1275" s="168">
        <f>J1276</f>
        <v>0</v>
      </c>
      <c r="K1275" s="168">
        <f>K1276</f>
        <v>0</v>
      </c>
      <c r="L1275" s="168">
        <f>L1276</f>
        <v>0</v>
      </c>
    </row>
    <row r="1276" spans="1:12" s="151" customFormat="1" ht="25.5" hidden="1">
      <c r="A1276" s="148"/>
      <c r="B1276" s="116" t="s">
        <v>54</v>
      </c>
      <c r="C1276" s="279"/>
      <c r="D1276" s="146" t="s">
        <v>114</v>
      </c>
      <c r="E1276" s="146" t="s">
        <v>19</v>
      </c>
      <c r="F1276" s="146" t="s">
        <v>404</v>
      </c>
      <c r="G1276" s="117" t="s">
        <v>48</v>
      </c>
      <c r="H1276" s="167">
        <f t="shared" si="309"/>
        <v>0</v>
      </c>
      <c r="I1276" s="168"/>
      <c r="J1276" s="323">
        <v>0</v>
      </c>
      <c r="K1276" s="323">
        <v>0</v>
      </c>
      <c r="L1276" s="323">
        <v>0</v>
      </c>
    </row>
    <row r="1277" spans="1:12" s="151" customFormat="1">
      <c r="A1277" s="199"/>
      <c r="B1277" s="200" t="s">
        <v>29</v>
      </c>
      <c r="C1277" s="200"/>
      <c r="D1277" s="140" t="s">
        <v>20</v>
      </c>
      <c r="E1277" s="140" t="s">
        <v>15</v>
      </c>
      <c r="F1277" s="140"/>
      <c r="G1277" s="140"/>
      <c r="H1277" s="167">
        <f t="shared" si="309"/>
        <v>2018.7000000000007</v>
      </c>
      <c r="I1277" s="167">
        <f>I1278+I1320+I1384+I1422</f>
        <v>2967.2000000000007</v>
      </c>
      <c r="J1277" s="167">
        <f>J1278+J1320+J1384+J1422</f>
        <v>-1751.3</v>
      </c>
      <c r="K1277" s="167">
        <f>K1278+K1320+K1384+K1422</f>
        <v>802.8</v>
      </c>
      <c r="L1277" s="167">
        <f>L1278+L1320+L1384+L1422</f>
        <v>0</v>
      </c>
    </row>
    <row r="1278" spans="1:12" s="150" customFormat="1">
      <c r="A1278" s="199"/>
      <c r="B1278" s="200" t="s">
        <v>160</v>
      </c>
      <c r="C1278" s="200"/>
      <c r="D1278" s="140" t="s">
        <v>20</v>
      </c>
      <c r="E1278" s="140" t="s">
        <v>14</v>
      </c>
      <c r="F1278" s="140"/>
      <c r="G1278" s="140"/>
      <c r="H1278" s="167">
        <f t="shared" si="309"/>
        <v>-1124.8999999999996</v>
      </c>
      <c r="I1278" s="167">
        <f>I1279</f>
        <v>881.20000000000027</v>
      </c>
      <c r="J1278" s="167">
        <f>J1279</f>
        <v>-2006.1</v>
      </c>
      <c r="K1278" s="167">
        <f>K1279</f>
        <v>0</v>
      </c>
      <c r="L1278" s="167">
        <f>L1279</f>
        <v>0</v>
      </c>
    </row>
    <row r="1279" spans="1:12" s="150" customFormat="1" ht="38.25">
      <c r="A1279" s="199"/>
      <c r="B1279" s="116" t="s">
        <v>161</v>
      </c>
      <c r="C1279" s="200"/>
      <c r="D1279" s="117" t="s">
        <v>20</v>
      </c>
      <c r="E1279" s="117" t="s">
        <v>14</v>
      </c>
      <c r="F1279" s="117" t="s">
        <v>300</v>
      </c>
      <c r="G1279" s="140"/>
      <c r="H1279" s="167">
        <f t="shared" si="309"/>
        <v>-1124.8999999999996</v>
      </c>
      <c r="I1279" s="168">
        <f>I1280+I1299+I1308</f>
        <v>881.20000000000027</v>
      </c>
      <c r="J1279" s="168">
        <f>J1280+J1299+J1308</f>
        <v>-2006.1</v>
      </c>
      <c r="K1279" s="168">
        <f>K1280+K1299+K1308</f>
        <v>0</v>
      </c>
      <c r="L1279" s="168">
        <f>L1280+L1299+L1308</f>
        <v>0</v>
      </c>
    </row>
    <row r="1280" spans="1:12" ht="25.5">
      <c r="A1280" s="199"/>
      <c r="B1280" s="116" t="s">
        <v>301</v>
      </c>
      <c r="C1280" s="116"/>
      <c r="D1280" s="117" t="s">
        <v>20</v>
      </c>
      <c r="E1280" s="117" t="s">
        <v>14</v>
      </c>
      <c r="F1280" s="117" t="s">
        <v>302</v>
      </c>
      <c r="G1280" s="140"/>
      <c r="H1280" s="167">
        <f t="shared" si="309"/>
        <v>-4227.2999999999993</v>
      </c>
      <c r="I1280" s="168">
        <f>I1281</f>
        <v>-2221.1999999999998</v>
      </c>
      <c r="J1280" s="168">
        <f>J1281</f>
        <v>-2006.1</v>
      </c>
      <c r="K1280" s="168">
        <f>K1281</f>
        <v>0</v>
      </c>
      <c r="L1280" s="168">
        <f>L1281</f>
        <v>0</v>
      </c>
    </row>
    <row r="1281" spans="1:22" s="151" customFormat="1" ht="25.5">
      <c r="A1281" s="199"/>
      <c r="B1281" s="116" t="s">
        <v>303</v>
      </c>
      <c r="C1281" s="116"/>
      <c r="D1281" s="117" t="s">
        <v>20</v>
      </c>
      <c r="E1281" s="117" t="s">
        <v>14</v>
      </c>
      <c r="F1281" s="117" t="s">
        <v>304</v>
      </c>
      <c r="G1281" s="140"/>
      <c r="H1281" s="167">
        <f>SUM(I1281:L1281)</f>
        <v>-4227.2999999999993</v>
      </c>
      <c r="I1281" s="168">
        <f>I1282+I1287+I1295+I1291</f>
        <v>-2221.1999999999998</v>
      </c>
      <c r="J1281" s="168">
        <f>J1282+J1287+J1295+J1291</f>
        <v>-2006.1</v>
      </c>
      <c r="K1281" s="168">
        <f>K1282+K1287+K1295+K1291</f>
        <v>0</v>
      </c>
      <c r="L1281" s="168">
        <f>L1282+L1287+L1295+L1291</f>
        <v>0</v>
      </c>
    </row>
    <row r="1282" spans="1:22" s="151" customFormat="1" ht="38.25">
      <c r="A1282" s="148"/>
      <c r="B1282" s="116" t="s">
        <v>200</v>
      </c>
      <c r="C1282" s="116"/>
      <c r="D1282" s="117" t="s">
        <v>14</v>
      </c>
      <c r="E1282" s="117" t="s">
        <v>14</v>
      </c>
      <c r="F1282" s="117" t="s">
        <v>305</v>
      </c>
      <c r="G1282" s="117"/>
      <c r="H1282" s="167">
        <f t="shared" ref="H1282:H1290" si="310">I1282+J1282+K1282+L1282</f>
        <v>-2221.1999999999998</v>
      </c>
      <c r="I1282" s="168">
        <f t="shared" ref="I1282:L1284" si="311">I1283</f>
        <v>-2221.1999999999998</v>
      </c>
      <c r="J1282" s="168">
        <f t="shared" si="311"/>
        <v>0</v>
      </c>
      <c r="K1282" s="168">
        <f t="shared" si="311"/>
        <v>0</v>
      </c>
      <c r="L1282" s="168">
        <f t="shared" si="311"/>
        <v>0</v>
      </c>
    </row>
    <row r="1283" spans="1:22" s="151" customFormat="1" ht="51">
      <c r="A1283" s="148"/>
      <c r="B1283" s="116" t="s">
        <v>88</v>
      </c>
      <c r="C1283" s="116"/>
      <c r="D1283" s="117" t="s">
        <v>20</v>
      </c>
      <c r="E1283" s="117" t="s">
        <v>14</v>
      </c>
      <c r="F1283" s="117" t="s">
        <v>305</v>
      </c>
      <c r="G1283" s="117" t="s">
        <v>49</v>
      </c>
      <c r="H1283" s="167">
        <f t="shared" si="310"/>
        <v>-2221.1999999999998</v>
      </c>
      <c r="I1283" s="168">
        <f>I1284</f>
        <v>-2221.1999999999998</v>
      </c>
      <c r="J1283" s="168">
        <f t="shared" si="311"/>
        <v>0</v>
      </c>
      <c r="K1283" s="168">
        <f t="shared" si="311"/>
        <v>0</v>
      </c>
      <c r="L1283" s="168">
        <f t="shared" si="311"/>
        <v>0</v>
      </c>
    </row>
    <row r="1284" spans="1:22" s="151" customFormat="1">
      <c r="A1284" s="148"/>
      <c r="B1284" s="116" t="s">
        <v>51</v>
      </c>
      <c r="C1284" s="116"/>
      <c r="D1284" s="117" t="s">
        <v>20</v>
      </c>
      <c r="E1284" s="117" t="s">
        <v>14</v>
      </c>
      <c r="F1284" s="117" t="s">
        <v>305</v>
      </c>
      <c r="G1284" s="117" t="s">
        <v>50</v>
      </c>
      <c r="H1284" s="167">
        <f t="shared" si="310"/>
        <v>-2221.1999999999998</v>
      </c>
      <c r="I1284" s="168">
        <f>I1285+I1286</f>
        <v>-2221.1999999999998</v>
      </c>
      <c r="J1284" s="168">
        <f t="shared" si="311"/>
        <v>0</v>
      </c>
      <c r="K1284" s="168">
        <f t="shared" si="311"/>
        <v>0</v>
      </c>
      <c r="L1284" s="168">
        <f t="shared" si="311"/>
        <v>0</v>
      </c>
    </row>
    <row r="1285" spans="1:22" s="151" customFormat="1" ht="76.5">
      <c r="A1285" s="148"/>
      <c r="B1285" s="116" t="s">
        <v>52</v>
      </c>
      <c r="C1285" s="116"/>
      <c r="D1285" s="117" t="s">
        <v>20</v>
      </c>
      <c r="E1285" s="117" t="s">
        <v>14</v>
      </c>
      <c r="F1285" s="117" t="s">
        <v>305</v>
      </c>
      <c r="G1285" s="117" t="s">
        <v>53</v>
      </c>
      <c r="H1285" s="167">
        <f t="shared" si="310"/>
        <v>-2222.6999999999998</v>
      </c>
      <c r="I1285" s="168">
        <f>-1773.9-17.1-40-391.7</f>
        <v>-2222.6999999999998</v>
      </c>
      <c r="J1285" s="168">
        <v>0</v>
      </c>
      <c r="K1285" s="168">
        <v>0</v>
      </c>
      <c r="L1285" s="168">
        <v>0</v>
      </c>
    </row>
    <row r="1286" spans="1:22" s="151" customFormat="1" ht="25.5">
      <c r="A1286" s="148"/>
      <c r="B1286" s="116" t="s">
        <v>54</v>
      </c>
      <c r="C1286" s="116"/>
      <c r="D1286" s="117" t="s">
        <v>20</v>
      </c>
      <c r="E1286" s="117" t="s">
        <v>14</v>
      </c>
      <c r="F1286" s="117" t="s">
        <v>305</v>
      </c>
      <c r="G1286" s="117" t="s">
        <v>48</v>
      </c>
      <c r="H1286" s="167">
        <f t="shared" ref="H1286" si="312">SUM(I1286:L1286)</f>
        <v>1.5</v>
      </c>
      <c r="I1286" s="168">
        <f>1.5</f>
        <v>1.5</v>
      </c>
      <c r="J1286" s="168">
        <v>0</v>
      </c>
      <c r="K1286" s="168">
        <v>0</v>
      </c>
      <c r="L1286" s="168">
        <v>0</v>
      </c>
    </row>
    <row r="1287" spans="1:22" s="151" customFormat="1" ht="140.25">
      <c r="A1287" s="148"/>
      <c r="B1287" s="275" t="s">
        <v>505</v>
      </c>
      <c r="C1287" s="116"/>
      <c r="D1287" s="117" t="s">
        <v>20</v>
      </c>
      <c r="E1287" s="117" t="s">
        <v>14</v>
      </c>
      <c r="F1287" s="117" t="s">
        <v>306</v>
      </c>
      <c r="G1287" s="117"/>
      <c r="H1287" s="167">
        <f t="shared" si="310"/>
        <v>-2006.1</v>
      </c>
      <c r="I1287" s="168">
        <f>I1288</f>
        <v>0</v>
      </c>
      <c r="J1287" s="168">
        <f>J1288</f>
        <v>-2006.1</v>
      </c>
      <c r="K1287" s="168">
        <f>K1288</f>
        <v>0</v>
      </c>
      <c r="L1287" s="168">
        <f>L1288</f>
        <v>0</v>
      </c>
    </row>
    <row r="1288" spans="1:22" s="151" customFormat="1" ht="51">
      <c r="A1288" s="148"/>
      <c r="B1288" s="116" t="s">
        <v>88</v>
      </c>
      <c r="C1288" s="116"/>
      <c r="D1288" s="117" t="s">
        <v>20</v>
      </c>
      <c r="E1288" s="117" t="s">
        <v>14</v>
      </c>
      <c r="F1288" s="117" t="s">
        <v>306</v>
      </c>
      <c r="G1288" s="117" t="s">
        <v>49</v>
      </c>
      <c r="H1288" s="167">
        <f t="shared" si="310"/>
        <v>-2006.1</v>
      </c>
      <c r="I1288" s="168">
        <f>I1289</f>
        <v>0</v>
      </c>
      <c r="J1288" s="168">
        <f t="shared" ref="J1288:L1289" si="313">J1289</f>
        <v>-2006.1</v>
      </c>
      <c r="K1288" s="168">
        <f t="shared" si="313"/>
        <v>0</v>
      </c>
      <c r="L1288" s="168">
        <f t="shared" si="313"/>
        <v>0</v>
      </c>
    </row>
    <row r="1289" spans="1:22" s="151" customFormat="1">
      <c r="A1289" s="148"/>
      <c r="B1289" s="116" t="s">
        <v>51</v>
      </c>
      <c r="C1289" s="116"/>
      <c r="D1289" s="117" t="s">
        <v>20</v>
      </c>
      <c r="E1289" s="117" t="s">
        <v>14</v>
      </c>
      <c r="F1289" s="117" t="s">
        <v>306</v>
      </c>
      <c r="G1289" s="117" t="s">
        <v>50</v>
      </c>
      <c r="H1289" s="167">
        <f t="shared" si="310"/>
        <v>-2006.1</v>
      </c>
      <c r="I1289" s="168">
        <f>I1290</f>
        <v>0</v>
      </c>
      <c r="J1289" s="168">
        <f t="shared" si="313"/>
        <v>-2006.1</v>
      </c>
      <c r="K1289" s="168">
        <f t="shared" si="313"/>
        <v>0</v>
      </c>
      <c r="L1289" s="168">
        <f t="shared" si="313"/>
        <v>0</v>
      </c>
    </row>
    <row r="1290" spans="1:22" s="151" customFormat="1" ht="76.5">
      <c r="A1290" s="148"/>
      <c r="B1290" s="116" t="s">
        <v>52</v>
      </c>
      <c r="C1290" s="116"/>
      <c r="D1290" s="117" t="s">
        <v>20</v>
      </c>
      <c r="E1290" s="117" t="s">
        <v>14</v>
      </c>
      <c r="F1290" s="117" t="s">
        <v>306</v>
      </c>
      <c r="G1290" s="117" t="s">
        <v>53</v>
      </c>
      <c r="H1290" s="167">
        <f t="shared" si="310"/>
        <v>-2006.1</v>
      </c>
      <c r="I1290" s="168">
        <v>0</v>
      </c>
      <c r="J1290" s="168">
        <f>-2006.1</f>
        <v>-2006.1</v>
      </c>
      <c r="K1290" s="168">
        <v>0</v>
      </c>
      <c r="L1290" s="168">
        <v>0</v>
      </c>
    </row>
    <row r="1291" spans="1:22" s="29" customFormat="1" ht="76.5" hidden="1">
      <c r="A1291" s="80"/>
      <c r="B1291" s="101" t="s">
        <v>680</v>
      </c>
      <c r="C1291" s="14"/>
      <c r="D1291" s="15" t="s">
        <v>20</v>
      </c>
      <c r="E1291" s="15" t="s">
        <v>14</v>
      </c>
      <c r="F1291" s="15" t="s">
        <v>681</v>
      </c>
      <c r="G1291" s="19"/>
      <c r="H1291" s="159">
        <f>SUM(I1291:L1291)</f>
        <v>0</v>
      </c>
      <c r="I1291" s="160">
        <v>0</v>
      </c>
      <c r="J1291" s="160">
        <v>0</v>
      </c>
      <c r="K1291" s="160">
        <v>0</v>
      </c>
      <c r="L1291" s="160">
        <f>L1292</f>
        <v>0</v>
      </c>
      <c r="M1291" s="310"/>
      <c r="N1291" s="310"/>
      <c r="O1291" s="310"/>
      <c r="P1291" s="310"/>
      <c r="Q1291" s="310"/>
      <c r="R1291" s="310"/>
      <c r="S1291" s="310"/>
      <c r="T1291" s="310"/>
      <c r="U1291" s="310"/>
      <c r="V1291" s="310"/>
    </row>
    <row r="1292" spans="1:22" s="29" customFormat="1" ht="51" hidden="1">
      <c r="A1292" s="80"/>
      <c r="B1292" s="13" t="s">
        <v>88</v>
      </c>
      <c r="C1292" s="14"/>
      <c r="D1292" s="15" t="s">
        <v>20</v>
      </c>
      <c r="E1292" s="15" t="s">
        <v>14</v>
      </c>
      <c r="F1292" s="15" t="s">
        <v>681</v>
      </c>
      <c r="G1292" s="15" t="s">
        <v>49</v>
      </c>
      <c r="H1292" s="159">
        <f>SUM(I1292:L1292)</f>
        <v>0</v>
      </c>
      <c r="I1292" s="160">
        <v>0</v>
      </c>
      <c r="J1292" s="160">
        <v>0</v>
      </c>
      <c r="K1292" s="160">
        <v>0</v>
      </c>
      <c r="L1292" s="160">
        <f>L1293</f>
        <v>0</v>
      </c>
      <c r="M1292" s="310"/>
      <c r="N1292" s="310"/>
      <c r="O1292" s="310"/>
      <c r="P1292" s="310"/>
      <c r="Q1292" s="310"/>
      <c r="R1292" s="310"/>
      <c r="S1292" s="310"/>
      <c r="T1292" s="310"/>
      <c r="U1292" s="310"/>
      <c r="V1292" s="310"/>
    </row>
    <row r="1293" spans="1:22" s="29" customFormat="1" hidden="1">
      <c r="A1293" s="80"/>
      <c r="B1293" s="13" t="s">
        <v>51</v>
      </c>
      <c r="C1293" s="14"/>
      <c r="D1293" s="15" t="s">
        <v>20</v>
      </c>
      <c r="E1293" s="15" t="s">
        <v>14</v>
      </c>
      <c r="F1293" s="15" t="s">
        <v>681</v>
      </c>
      <c r="G1293" s="15" t="s">
        <v>50</v>
      </c>
      <c r="H1293" s="159">
        <f>SUM(I1293:L1293)</f>
        <v>0</v>
      </c>
      <c r="I1293" s="160">
        <v>0</v>
      </c>
      <c r="J1293" s="160">
        <v>0</v>
      </c>
      <c r="K1293" s="160">
        <v>0</v>
      </c>
      <c r="L1293" s="160">
        <f>L1294</f>
        <v>0</v>
      </c>
      <c r="M1293" s="310"/>
      <c r="N1293" s="310"/>
      <c r="O1293" s="310"/>
      <c r="P1293" s="310"/>
      <c r="Q1293" s="310"/>
      <c r="R1293" s="310"/>
      <c r="S1293" s="310"/>
      <c r="T1293" s="310"/>
      <c r="U1293" s="310"/>
      <c r="V1293" s="310"/>
    </row>
    <row r="1294" spans="1:22" s="29" customFormat="1" ht="76.5" hidden="1">
      <c r="A1294" s="80"/>
      <c r="B1294" s="13" t="s">
        <v>52</v>
      </c>
      <c r="C1294" s="14"/>
      <c r="D1294" s="15" t="s">
        <v>20</v>
      </c>
      <c r="E1294" s="15" t="s">
        <v>14</v>
      </c>
      <c r="F1294" s="15" t="s">
        <v>681</v>
      </c>
      <c r="G1294" s="15" t="s">
        <v>53</v>
      </c>
      <c r="H1294" s="159">
        <f>SUM(I1294:L1294)</f>
        <v>0</v>
      </c>
      <c r="I1294" s="160">
        <v>0</v>
      </c>
      <c r="J1294" s="160">
        <v>0</v>
      </c>
      <c r="K1294" s="160">
        <v>0</v>
      </c>
      <c r="L1294" s="160"/>
      <c r="M1294" s="310"/>
      <c r="N1294" s="310"/>
      <c r="O1294" s="310"/>
      <c r="P1294" s="310"/>
      <c r="Q1294" s="310"/>
      <c r="R1294" s="310"/>
      <c r="S1294" s="310"/>
      <c r="T1294" s="310"/>
      <c r="U1294" s="310"/>
      <c r="V1294" s="310"/>
    </row>
    <row r="1295" spans="1:22" s="151" customFormat="1" ht="25.5" hidden="1">
      <c r="A1295" s="148"/>
      <c r="B1295" s="116" t="s">
        <v>538</v>
      </c>
      <c r="C1295" s="116"/>
      <c r="D1295" s="117" t="s">
        <v>20</v>
      </c>
      <c r="E1295" s="117" t="s">
        <v>14</v>
      </c>
      <c r="F1295" s="117" t="s">
        <v>544</v>
      </c>
      <c r="G1295" s="117"/>
      <c r="H1295" s="167">
        <f t="shared" ref="H1295:H1303" si="314">SUM(I1295:L1295)</f>
        <v>0</v>
      </c>
      <c r="I1295" s="168">
        <f>I1296</f>
        <v>0</v>
      </c>
      <c r="J1295" s="168">
        <f t="shared" ref="J1295:L1297" si="315">J1296</f>
        <v>0</v>
      </c>
      <c r="K1295" s="168">
        <f t="shared" si="315"/>
        <v>0</v>
      </c>
      <c r="L1295" s="168">
        <f t="shared" si="315"/>
        <v>0</v>
      </c>
    </row>
    <row r="1296" spans="1:22" s="151" customFormat="1" ht="51" hidden="1">
      <c r="A1296" s="148"/>
      <c r="B1296" s="116" t="s">
        <v>88</v>
      </c>
      <c r="C1296" s="116"/>
      <c r="D1296" s="117" t="s">
        <v>20</v>
      </c>
      <c r="E1296" s="117" t="s">
        <v>14</v>
      </c>
      <c r="F1296" s="117" t="s">
        <v>544</v>
      </c>
      <c r="G1296" s="117" t="s">
        <v>49</v>
      </c>
      <c r="H1296" s="167">
        <f t="shared" si="314"/>
        <v>0</v>
      </c>
      <c r="I1296" s="168">
        <f>I1297</f>
        <v>0</v>
      </c>
      <c r="J1296" s="168">
        <f t="shared" si="315"/>
        <v>0</v>
      </c>
      <c r="K1296" s="168">
        <f t="shared" si="315"/>
        <v>0</v>
      </c>
      <c r="L1296" s="168">
        <f t="shared" si="315"/>
        <v>0</v>
      </c>
    </row>
    <row r="1297" spans="1:14" s="151" customFormat="1" hidden="1">
      <c r="A1297" s="148"/>
      <c r="B1297" s="116" t="s">
        <v>51</v>
      </c>
      <c r="C1297" s="116"/>
      <c r="D1297" s="117" t="s">
        <v>20</v>
      </c>
      <c r="E1297" s="117" t="s">
        <v>14</v>
      </c>
      <c r="F1297" s="117" t="s">
        <v>544</v>
      </c>
      <c r="G1297" s="117" t="s">
        <v>50</v>
      </c>
      <c r="H1297" s="167">
        <f t="shared" si="314"/>
        <v>0</v>
      </c>
      <c r="I1297" s="168">
        <f>I1298</f>
        <v>0</v>
      </c>
      <c r="J1297" s="168">
        <f t="shared" si="315"/>
        <v>0</v>
      </c>
      <c r="K1297" s="168">
        <f t="shared" si="315"/>
        <v>0</v>
      </c>
      <c r="L1297" s="168">
        <f t="shared" si="315"/>
        <v>0</v>
      </c>
    </row>
    <row r="1298" spans="1:14" s="151" customFormat="1" ht="25.5" hidden="1">
      <c r="A1298" s="148"/>
      <c r="B1298" s="116" t="s">
        <v>54</v>
      </c>
      <c r="C1298" s="116"/>
      <c r="D1298" s="117" t="s">
        <v>20</v>
      </c>
      <c r="E1298" s="117" t="s">
        <v>14</v>
      </c>
      <c r="F1298" s="117" t="s">
        <v>544</v>
      </c>
      <c r="G1298" s="117" t="s">
        <v>48</v>
      </c>
      <c r="H1298" s="167">
        <f t="shared" si="314"/>
        <v>0</v>
      </c>
      <c r="I1298" s="168">
        <v>0</v>
      </c>
      <c r="J1298" s="168">
        <v>0</v>
      </c>
      <c r="K1298" s="168">
        <v>0</v>
      </c>
      <c r="L1298" s="168">
        <v>0</v>
      </c>
    </row>
    <row r="1299" spans="1:14" s="151" customFormat="1" ht="25.5" hidden="1">
      <c r="A1299" s="148"/>
      <c r="B1299" s="116" t="s">
        <v>326</v>
      </c>
      <c r="C1299" s="116"/>
      <c r="D1299" s="117" t="s">
        <v>20</v>
      </c>
      <c r="E1299" s="117" t="s">
        <v>14</v>
      </c>
      <c r="F1299" s="117" t="s">
        <v>327</v>
      </c>
      <c r="G1299" s="117"/>
      <c r="H1299" s="167">
        <f t="shared" si="314"/>
        <v>0</v>
      </c>
      <c r="I1299" s="168">
        <f>I1300+I1304</f>
        <v>0</v>
      </c>
      <c r="J1299" s="168">
        <f>J1300+J1304</f>
        <v>0</v>
      </c>
      <c r="K1299" s="168">
        <f>K1300+K1304</f>
        <v>0</v>
      </c>
      <c r="L1299" s="168">
        <f>L1300+L1304</f>
        <v>0</v>
      </c>
    </row>
    <row r="1300" spans="1:14" s="151" customFormat="1" ht="30" hidden="1" customHeight="1">
      <c r="A1300" s="148"/>
      <c r="B1300" s="116" t="s">
        <v>538</v>
      </c>
      <c r="C1300" s="116"/>
      <c r="D1300" s="117" t="s">
        <v>20</v>
      </c>
      <c r="E1300" s="117" t="s">
        <v>14</v>
      </c>
      <c r="F1300" s="117" t="s">
        <v>540</v>
      </c>
      <c r="G1300" s="117"/>
      <c r="H1300" s="167">
        <f t="shared" si="314"/>
        <v>0</v>
      </c>
      <c r="I1300" s="168">
        <f>I1301</f>
        <v>0</v>
      </c>
      <c r="J1300" s="168">
        <f t="shared" ref="J1300:L1301" si="316">J1301</f>
        <v>0</v>
      </c>
      <c r="K1300" s="168">
        <f t="shared" si="316"/>
        <v>0</v>
      </c>
      <c r="L1300" s="308">
        <f t="shared" si="316"/>
        <v>0</v>
      </c>
    </row>
    <row r="1301" spans="1:14" s="151" customFormat="1" ht="51" hidden="1">
      <c r="A1301" s="148"/>
      <c r="B1301" s="116" t="s">
        <v>88</v>
      </c>
      <c r="C1301" s="116"/>
      <c r="D1301" s="117" t="s">
        <v>20</v>
      </c>
      <c r="E1301" s="117" t="s">
        <v>14</v>
      </c>
      <c r="F1301" s="117" t="s">
        <v>540</v>
      </c>
      <c r="G1301" s="117" t="s">
        <v>49</v>
      </c>
      <c r="H1301" s="167">
        <f t="shared" si="314"/>
        <v>0</v>
      </c>
      <c r="I1301" s="168">
        <f>I1302</f>
        <v>0</v>
      </c>
      <c r="J1301" s="168">
        <f t="shared" si="316"/>
        <v>0</v>
      </c>
      <c r="K1301" s="168">
        <f t="shared" si="316"/>
        <v>0</v>
      </c>
      <c r="L1301" s="168">
        <f t="shared" si="316"/>
        <v>0</v>
      </c>
    </row>
    <row r="1302" spans="1:14" s="151" customFormat="1" hidden="1">
      <c r="A1302" s="148"/>
      <c r="B1302" s="116" t="s">
        <v>51</v>
      </c>
      <c r="C1302" s="116"/>
      <c r="D1302" s="117" t="s">
        <v>20</v>
      </c>
      <c r="E1302" s="117" t="s">
        <v>14</v>
      </c>
      <c r="F1302" s="117" t="s">
        <v>540</v>
      </c>
      <c r="G1302" s="117" t="s">
        <v>50</v>
      </c>
      <c r="H1302" s="167">
        <f t="shared" si="314"/>
        <v>0</v>
      </c>
      <c r="I1302" s="168">
        <f>I1303</f>
        <v>0</v>
      </c>
      <c r="J1302" s="168">
        <f>J1303</f>
        <v>0</v>
      </c>
      <c r="K1302" s="168">
        <f>K1303</f>
        <v>0</v>
      </c>
      <c r="L1302" s="308">
        <f>L1303</f>
        <v>0</v>
      </c>
    </row>
    <row r="1303" spans="1:14" s="151" customFormat="1" ht="25.5" hidden="1">
      <c r="A1303" s="148"/>
      <c r="B1303" s="116" t="s">
        <v>54</v>
      </c>
      <c r="C1303" s="116"/>
      <c r="D1303" s="117" t="s">
        <v>20</v>
      </c>
      <c r="E1303" s="117" t="s">
        <v>14</v>
      </c>
      <c r="F1303" s="117" t="s">
        <v>540</v>
      </c>
      <c r="G1303" s="117" t="s">
        <v>48</v>
      </c>
      <c r="H1303" s="167">
        <f t="shared" si="314"/>
        <v>0</v>
      </c>
      <c r="I1303" s="168"/>
      <c r="J1303" s="168">
        <v>0</v>
      </c>
      <c r="K1303" s="168">
        <v>0</v>
      </c>
      <c r="L1303" s="168">
        <v>0</v>
      </c>
    </row>
    <row r="1304" spans="1:14" s="355" customFormat="1" ht="76.5" hidden="1">
      <c r="A1304" s="347"/>
      <c r="B1304" s="348" t="s">
        <v>680</v>
      </c>
      <c r="C1304" s="349"/>
      <c r="D1304" s="350" t="s">
        <v>20</v>
      </c>
      <c r="E1304" s="350" t="s">
        <v>14</v>
      </c>
      <c r="F1304" s="350" t="s">
        <v>699</v>
      </c>
      <c r="G1304" s="351"/>
      <c r="H1304" s="352">
        <f>SUM(I1304:L1304)</f>
        <v>0</v>
      </c>
      <c r="I1304" s="353">
        <v>0</v>
      </c>
      <c r="J1304" s="353">
        <v>0</v>
      </c>
      <c r="K1304" s="353">
        <v>0</v>
      </c>
      <c r="L1304" s="353">
        <f>L1305</f>
        <v>0</v>
      </c>
      <c r="M1304" s="354"/>
      <c r="N1304" s="354"/>
    </row>
    <row r="1305" spans="1:14" s="355" customFormat="1" ht="51" hidden="1">
      <c r="A1305" s="347"/>
      <c r="B1305" s="356" t="s">
        <v>88</v>
      </c>
      <c r="C1305" s="357"/>
      <c r="D1305" s="350" t="s">
        <v>20</v>
      </c>
      <c r="E1305" s="350" t="s">
        <v>14</v>
      </c>
      <c r="F1305" s="350" t="s">
        <v>699</v>
      </c>
      <c r="G1305" s="358" t="s">
        <v>49</v>
      </c>
      <c r="H1305" s="352">
        <f>SUM(I1305:L1305)</f>
        <v>0</v>
      </c>
      <c r="I1305" s="353">
        <v>0</v>
      </c>
      <c r="J1305" s="353">
        <v>0</v>
      </c>
      <c r="K1305" s="353">
        <v>0</v>
      </c>
      <c r="L1305" s="353">
        <f>L1306</f>
        <v>0</v>
      </c>
      <c r="M1305" s="354"/>
      <c r="N1305" s="354"/>
    </row>
    <row r="1306" spans="1:14" s="355" customFormat="1" hidden="1">
      <c r="A1306" s="347"/>
      <c r="B1306" s="356" t="s">
        <v>51</v>
      </c>
      <c r="C1306" s="357"/>
      <c r="D1306" s="350" t="s">
        <v>20</v>
      </c>
      <c r="E1306" s="350" t="s">
        <v>14</v>
      </c>
      <c r="F1306" s="350" t="s">
        <v>699</v>
      </c>
      <c r="G1306" s="358" t="s">
        <v>50</v>
      </c>
      <c r="H1306" s="352">
        <f>SUM(I1306:L1306)</f>
        <v>0</v>
      </c>
      <c r="I1306" s="353">
        <v>0</v>
      </c>
      <c r="J1306" s="353">
        <v>0</v>
      </c>
      <c r="K1306" s="353">
        <v>0</v>
      </c>
      <c r="L1306" s="353">
        <f>L1307</f>
        <v>0</v>
      </c>
      <c r="M1306" s="354"/>
      <c r="N1306" s="354"/>
    </row>
    <row r="1307" spans="1:14" s="355" customFormat="1" ht="76.5" hidden="1">
      <c r="A1307" s="347"/>
      <c r="B1307" s="356" t="s">
        <v>52</v>
      </c>
      <c r="C1307" s="357"/>
      <c r="D1307" s="350" t="s">
        <v>20</v>
      </c>
      <c r="E1307" s="350" t="s">
        <v>14</v>
      </c>
      <c r="F1307" s="350" t="s">
        <v>699</v>
      </c>
      <c r="G1307" s="358" t="s">
        <v>53</v>
      </c>
      <c r="H1307" s="352">
        <f>SUM(I1307:L1307)</f>
        <v>0</v>
      </c>
      <c r="I1307" s="353">
        <v>0</v>
      </c>
      <c r="J1307" s="353">
        <v>0</v>
      </c>
      <c r="K1307" s="353">
        <v>0</v>
      </c>
      <c r="L1307" s="353"/>
      <c r="M1307" s="354"/>
      <c r="N1307" s="354"/>
    </row>
    <row r="1308" spans="1:14" s="151" customFormat="1" ht="38.25">
      <c r="A1308" s="148"/>
      <c r="B1308" s="116" t="s">
        <v>315</v>
      </c>
      <c r="C1308" s="116"/>
      <c r="D1308" s="117" t="s">
        <v>20</v>
      </c>
      <c r="E1308" s="117" t="s">
        <v>14</v>
      </c>
      <c r="F1308" s="117" t="s">
        <v>316</v>
      </c>
      <c r="G1308" s="117"/>
      <c r="H1308" s="167">
        <f>I1308+J1308+K1308+L1308</f>
        <v>3102.4</v>
      </c>
      <c r="I1308" s="168">
        <f>I1309+I1316</f>
        <v>3102.4</v>
      </c>
      <c r="J1308" s="168">
        <f>J1309+J1316</f>
        <v>0</v>
      </c>
      <c r="K1308" s="168">
        <f>K1309+K1316</f>
        <v>0</v>
      </c>
      <c r="L1308" s="168">
        <f>L1309+L1316</f>
        <v>0</v>
      </c>
    </row>
    <row r="1309" spans="1:14" s="151" customFormat="1" ht="25.5">
      <c r="A1309" s="148"/>
      <c r="B1309" s="116" t="s">
        <v>538</v>
      </c>
      <c r="C1309" s="116"/>
      <c r="D1309" s="117" t="s">
        <v>20</v>
      </c>
      <c r="E1309" s="117" t="s">
        <v>14</v>
      </c>
      <c r="F1309" s="117" t="s">
        <v>543</v>
      </c>
      <c r="G1309" s="117"/>
      <c r="H1309" s="167">
        <f>SUM(I1309:L1309)</f>
        <v>3102.4</v>
      </c>
      <c r="I1309" s="168">
        <f>I1310+I1313</f>
        <v>3102.4</v>
      </c>
      <c r="J1309" s="168">
        <f>J1310+J1313</f>
        <v>0</v>
      </c>
      <c r="K1309" s="168">
        <f>K1310+K1313</f>
        <v>0</v>
      </c>
      <c r="L1309" s="168">
        <f>L1310+L1313</f>
        <v>0</v>
      </c>
    </row>
    <row r="1310" spans="1:14" s="151" customFormat="1" ht="38.25">
      <c r="A1310" s="148"/>
      <c r="B1310" s="116" t="s">
        <v>86</v>
      </c>
      <c r="C1310" s="149"/>
      <c r="D1310" s="117" t="s">
        <v>20</v>
      </c>
      <c r="E1310" s="117" t="s">
        <v>14</v>
      </c>
      <c r="F1310" s="117" t="s">
        <v>543</v>
      </c>
      <c r="G1310" s="117" t="s">
        <v>57</v>
      </c>
      <c r="H1310" s="167">
        <f t="shared" ref="H1310:H1315" si="317">I1310+J1310+K1310+L1310</f>
        <v>2960</v>
      </c>
      <c r="I1310" s="168">
        <f t="shared" ref="I1310:L1311" si="318">I1311</f>
        <v>2960</v>
      </c>
      <c r="J1310" s="168">
        <f t="shared" si="318"/>
        <v>0</v>
      </c>
      <c r="K1310" s="168">
        <f t="shared" si="318"/>
        <v>0</v>
      </c>
      <c r="L1310" s="168">
        <f t="shared" si="318"/>
        <v>0</v>
      </c>
      <c r="N1310" s="277"/>
    </row>
    <row r="1311" spans="1:14" s="151" customFormat="1" ht="38.25">
      <c r="A1311" s="148"/>
      <c r="B1311" s="116" t="s">
        <v>111</v>
      </c>
      <c r="C1311" s="149"/>
      <c r="D1311" s="117" t="s">
        <v>20</v>
      </c>
      <c r="E1311" s="117" t="s">
        <v>14</v>
      </c>
      <c r="F1311" s="117" t="s">
        <v>543</v>
      </c>
      <c r="G1311" s="117" t="s">
        <v>59</v>
      </c>
      <c r="H1311" s="167">
        <f t="shared" si="317"/>
        <v>2960</v>
      </c>
      <c r="I1311" s="168">
        <f t="shared" si="318"/>
        <v>2960</v>
      </c>
      <c r="J1311" s="168">
        <f t="shared" si="318"/>
        <v>0</v>
      </c>
      <c r="K1311" s="168">
        <f t="shared" si="318"/>
        <v>0</v>
      </c>
      <c r="L1311" s="168">
        <f t="shared" si="318"/>
        <v>0</v>
      </c>
      <c r="N1311" s="277"/>
    </row>
    <row r="1312" spans="1:14" s="151" customFormat="1" ht="51">
      <c r="A1312" s="148"/>
      <c r="B1312" s="116" t="s">
        <v>259</v>
      </c>
      <c r="C1312" s="149"/>
      <c r="D1312" s="117" t="s">
        <v>20</v>
      </c>
      <c r="E1312" s="117" t="s">
        <v>14</v>
      </c>
      <c r="F1312" s="117" t="s">
        <v>543</v>
      </c>
      <c r="G1312" s="117" t="s">
        <v>61</v>
      </c>
      <c r="H1312" s="167">
        <f t="shared" si="317"/>
        <v>2960</v>
      </c>
      <c r="I1312" s="168">
        <f>2960</f>
        <v>2960</v>
      </c>
      <c r="J1312" s="168">
        <v>0</v>
      </c>
      <c r="K1312" s="168">
        <v>0</v>
      </c>
      <c r="L1312" s="168">
        <v>0</v>
      </c>
    </row>
    <row r="1313" spans="1:12" s="151" customFormat="1" ht="51">
      <c r="A1313" s="148"/>
      <c r="B1313" s="116" t="s">
        <v>88</v>
      </c>
      <c r="C1313" s="116"/>
      <c r="D1313" s="117" t="s">
        <v>20</v>
      </c>
      <c r="E1313" s="117" t="s">
        <v>14</v>
      </c>
      <c r="F1313" s="117" t="s">
        <v>543</v>
      </c>
      <c r="G1313" s="117" t="s">
        <v>49</v>
      </c>
      <c r="H1313" s="167">
        <f t="shared" si="317"/>
        <v>142.4</v>
      </c>
      <c r="I1313" s="168">
        <f t="shared" ref="I1313:L1314" si="319">I1314</f>
        <v>142.4</v>
      </c>
      <c r="J1313" s="168">
        <f t="shared" si="319"/>
        <v>0</v>
      </c>
      <c r="K1313" s="168">
        <f t="shared" si="319"/>
        <v>0</v>
      </c>
      <c r="L1313" s="168">
        <f t="shared" si="319"/>
        <v>0</v>
      </c>
    </row>
    <row r="1314" spans="1:12" s="151" customFormat="1">
      <c r="A1314" s="148"/>
      <c r="B1314" s="116" t="s">
        <v>51</v>
      </c>
      <c r="C1314" s="116"/>
      <c r="D1314" s="117" t="s">
        <v>20</v>
      </c>
      <c r="E1314" s="117" t="s">
        <v>14</v>
      </c>
      <c r="F1314" s="117" t="s">
        <v>543</v>
      </c>
      <c r="G1314" s="117" t="s">
        <v>50</v>
      </c>
      <c r="H1314" s="167">
        <f t="shared" si="317"/>
        <v>142.4</v>
      </c>
      <c r="I1314" s="168">
        <f t="shared" si="319"/>
        <v>142.4</v>
      </c>
      <c r="J1314" s="168">
        <f t="shared" si="319"/>
        <v>0</v>
      </c>
      <c r="K1314" s="168">
        <f t="shared" si="319"/>
        <v>0</v>
      </c>
      <c r="L1314" s="168">
        <f t="shared" si="319"/>
        <v>0</v>
      </c>
    </row>
    <row r="1315" spans="1:12" s="151" customFormat="1" ht="25.5">
      <c r="A1315" s="148"/>
      <c r="B1315" s="116" t="s">
        <v>54</v>
      </c>
      <c r="C1315" s="116"/>
      <c r="D1315" s="117" t="s">
        <v>20</v>
      </c>
      <c r="E1315" s="117" t="s">
        <v>14</v>
      </c>
      <c r="F1315" s="117" t="s">
        <v>543</v>
      </c>
      <c r="G1315" s="117" t="s">
        <v>48</v>
      </c>
      <c r="H1315" s="167">
        <f t="shared" si="317"/>
        <v>142.4</v>
      </c>
      <c r="I1315" s="168">
        <f>142.4</f>
        <v>142.4</v>
      </c>
      <c r="J1315" s="168">
        <v>0</v>
      </c>
      <c r="K1315" s="168">
        <v>0</v>
      </c>
      <c r="L1315" s="168">
        <v>0</v>
      </c>
    </row>
    <row r="1316" spans="1:12" s="151" customFormat="1" ht="63.75">
      <c r="A1316" s="148"/>
      <c r="B1316" s="217" t="s">
        <v>587</v>
      </c>
      <c r="C1316" s="116"/>
      <c r="D1316" s="117" t="s">
        <v>20</v>
      </c>
      <c r="E1316" s="117" t="s">
        <v>14</v>
      </c>
      <c r="F1316" s="117" t="s">
        <v>592</v>
      </c>
      <c r="G1316" s="117"/>
      <c r="H1316" s="167">
        <f>SUM(I1316:L1316)</f>
        <v>0</v>
      </c>
      <c r="I1316" s="168">
        <f t="shared" ref="I1316:L1318" si="320">I1317</f>
        <v>0</v>
      </c>
      <c r="J1316" s="168">
        <f t="shared" si="320"/>
        <v>0</v>
      </c>
      <c r="K1316" s="168">
        <f t="shared" si="320"/>
        <v>0</v>
      </c>
      <c r="L1316" s="168">
        <f t="shared" si="320"/>
        <v>0</v>
      </c>
    </row>
    <row r="1317" spans="1:12" s="151" customFormat="1" ht="51">
      <c r="A1317" s="148"/>
      <c r="B1317" s="116" t="s">
        <v>88</v>
      </c>
      <c r="C1317" s="116"/>
      <c r="D1317" s="117" t="s">
        <v>20</v>
      </c>
      <c r="E1317" s="117" t="s">
        <v>14</v>
      </c>
      <c r="F1317" s="117" t="s">
        <v>592</v>
      </c>
      <c r="G1317" s="117" t="s">
        <v>49</v>
      </c>
      <c r="H1317" s="167">
        <f>I1317+J1317+K1317+L1317</f>
        <v>0</v>
      </c>
      <c r="I1317" s="168">
        <f t="shared" si="320"/>
        <v>0</v>
      </c>
      <c r="J1317" s="168">
        <f t="shared" si="320"/>
        <v>0</v>
      </c>
      <c r="K1317" s="168">
        <f t="shared" si="320"/>
        <v>0</v>
      </c>
      <c r="L1317" s="168">
        <f t="shared" si="320"/>
        <v>0</v>
      </c>
    </row>
    <row r="1318" spans="1:12" s="151" customFormat="1">
      <c r="A1318" s="148"/>
      <c r="B1318" s="116" t="s">
        <v>51</v>
      </c>
      <c r="C1318" s="116"/>
      <c r="D1318" s="117" t="s">
        <v>20</v>
      </c>
      <c r="E1318" s="117" t="s">
        <v>14</v>
      </c>
      <c r="F1318" s="117" t="s">
        <v>592</v>
      </c>
      <c r="G1318" s="117" t="s">
        <v>50</v>
      </c>
      <c r="H1318" s="167">
        <f>I1318+J1318+K1318+L1318</f>
        <v>0</v>
      </c>
      <c r="I1318" s="168">
        <f t="shared" si="320"/>
        <v>0</v>
      </c>
      <c r="J1318" s="168">
        <f t="shared" si="320"/>
        <v>0</v>
      </c>
      <c r="K1318" s="168">
        <f t="shared" si="320"/>
        <v>0</v>
      </c>
      <c r="L1318" s="168">
        <f t="shared" si="320"/>
        <v>0</v>
      </c>
    </row>
    <row r="1319" spans="1:12" s="151" customFormat="1" ht="25.5">
      <c r="A1319" s="148"/>
      <c r="B1319" s="116" t="s">
        <v>54</v>
      </c>
      <c r="C1319" s="116"/>
      <c r="D1319" s="117" t="s">
        <v>20</v>
      </c>
      <c r="E1319" s="117" t="s">
        <v>14</v>
      </c>
      <c r="F1319" s="117" t="s">
        <v>592</v>
      </c>
      <c r="G1319" s="117" t="s">
        <v>48</v>
      </c>
      <c r="H1319" s="167">
        <f>I1319+J1319+K1319+L1319</f>
        <v>0</v>
      </c>
      <c r="I1319" s="168">
        <v>0</v>
      </c>
      <c r="J1319" s="168">
        <v>0</v>
      </c>
      <c r="K1319" s="168">
        <v>0</v>
      </c>
      <c r="L1319" s="168"/>
    </row>
    <row r="1320" spans="1:12" s="151" customFormat="1">
      <c r="A1320" s="199"/>
      <c r="B1320" s="273" t="s">
        <v>30</v>
      </c>
      <c r="C1320" s="200"/>
      <c r="D1320" s="140" t="s">
        <v>20</v>
      </c>
      <c r="E1320" s="140" t="s">
        <v>16</v>
      </c>
      <c r="F1320" s="140"/>
      <c r="G1320" s="140"/>
      <c r="H1320" s="167">
        <f>I1320+J1320+K1320+L1320</f>
        <v>2286</v>
      </c>
      <c r="I1320" s="167">
        <f>I1321+I1379</f>
        <v>1138.4000000000003</v>
      </c>
      <c r="J1320" s="167">
        <f>J1321+J1379</f>
        <v>344.79999999999995</v>
      </c>
      <c r="K1320" s="167">
        <f>K1321+K1379</f>
        <v>802.8</v>
      </c>
      <c r="L1320" s="167">
        <f>L1321+L1379</f>
        <v>0</v>
      </c>
    </row>
    <row r="1321" spans="1:12" s="151" customFormat="1" ht="38.25">
      <c r="A1321" s="199"/>
      <c r="B1321" s="116" t="s">
        <v>161</v>
      </c>
      <c r="C1321" s="200"/>
      <c r="D1321" s="117" t="s">
        <v>20</v>
      </c>
      <c r="E1321" s="117" t="s">
        <v>16</v>
      </c>
      <c r="F1321" s="117" t="s">
        <v>300</v>
      </c>
      <c r="G1321" s="140"/>
      <c r="H1321" s="167">
        <f>I1321+J1321+K1321+L1321</f>
        <v>2286</v>
      </c>
      <c r="I1321" s="168">
        <f>I1322+I1355+I1348</f>
        <v>1138.4000000000003</v>
      </c>
      <c r="J1321" s="168">
        <f>J1322+J1355+J1348</f>
        <v>344.79999999999995</v>
      </c>
      <c r="K1321" s="168">
        <f>K1322+K1355+K1348</f>
        <v>802.8</v>
      </c>
      <c r="L1321" s="168">
        <f>L1322+L1355+L1348</f>
        <v>0</v>
      </c>
    </row>
    <row r="1322" spans="1:12" s="151" customFormat="1" ht="25.5">
      <c r="A1322" s="280"/>
      <c r="B1322" s="116" t="s">
        <v>314</v>
      </c>
      <c r="C1322" s="200"/>
      <c r="D1322" s="117" t="s">
        <v>20</v>
      </c>
      <c r="E1322" s="117" t="s">
        <v>16</v>
      </c>
      <c r="F1322" s="117" t="s">
        <v>302</v>
      </c>
      <c r="G1322" s="140"/>
      <c r="H1322" s="167">
        <f>SUM(I1322:L1322)</f>
        <v>933.20000000000039</v>
      </c>
      <c r="I1322" s="168">
        <f>I1323</f>
        <v>1233.8000000000004</v>
      </c>
      <c r="J1322" s="168">
        <f>J1323</f>
        <v>-300.60000000000002</v>
      </c>
      <c r="K1322" s="168">
        <f>K1323</f>
        <v>0</v>
      </c>
      <c r="L1322" s="168">
        <f>L1323</f>
        <v>0</v>
      </c>
    </row>
    <row r="1323" spans="1:12" s="151" customFormat="1" ht="25.5">
      <c r="A1323" s="199"/>
      <c r="B1323" s="116" t="s">
        <v>307</v>
      </c>
      <c r="C1323" s="200"/>
      <c r="D1323" s="117" t="s">
        <v>20</v>
      </c>
      <c r="E1323" s="117" t="s">
        <v>16</v>
      </c>
      <c r="F1323" s="117" t="s">
        <v>308</v>
      </c>
      <c r="G1323" s="140"/>
      <c r="H1323" s="167">
        <f>SUM(I1323:L1323)</f>
        <v>933.20000000000039</v>
      </c>
      <c r="I1323" s="168">
        <f>I1324+I1328+I1332+I1336+I1340+I1344</f>
        <v>1233.8000000000004</v>
      </c>
      <c r="J1323" s="168">
        <f>J1324+J1328+J1332+J1336+J1340+J1344</f>
        <v>-300.60000000000002</v>
      </c>
      <c r="K1323" s="168">
        <f>K1324+K1328+K1332+K1336+K1340+K1344</f>
        <v>0</v>
      </c>
      <c r="L1323" s="168">
        <f>L1324+L1328+L1332+L1336+L1340+L1344</f>
        <v>0</v>
      </c>
    </row>
    <row r="1324" spans="1:12" s="151" customFormat="1" ht="38.25">
      <c r="A1324" s="148"/>
      <c r="B1324" s="116" t="s">
        <v>309</v>
      </c>
      <c r="C1324" s="116"/>
      <c r="D1324" s="117" t="s">
        <v>20</v>
      </c>
      <c r="E1324" s="117" t="s">
        <v>16</v>
      </c>
      <c r="F1324" s="117" t="s">
        <v>310</v>
      </c>
      <c r="G1324" s="117"/>
      <c r="H1324" s="167">
        <f t="shared" ref="H1324:H1331" si="321">I1324+J1324+K1324+L1324</f>
        <v>1282.1000000000004</v>
      </c>
      <c r="I1324" s="168">
        <f t="shared" ref="I1324:L1326" si="322">I1325</f>
        <v>1282.1000000000004</v>
      </c>
      <c r="J1324" s="168">
        <f t="shared" si="322"/>
        <v>0</v>
      </c>
      <c r="K1324" s="168">
        <f t="shared" si="322"/>
        <v>0</v>
      </c>
      <c r="L1324" s="168">
        <f t="shared" si="322"/>
        <v>0</v>
      </c>
    </row>
    <row r="1325" spans="1:12" s="151" customFormat="1" ht="51">
      <c r="A1325" s="148"/>
      <c r="B1325" s="116" t="s">
        <v>88</v>
      </c>
      <c r="C1325" s="116"/>
      <c r="D1325" s="117" t="s">
        <v>20</v>
      </c>
      <c r="E1325" s="117" t="s">
        <v>16</v>
      </c>
      <c r="F1325" s="117" t="s">
        <v>310</v>
      </c>
      <c r="G1325" s="117" t="s">
        <v>49</v>
      </c>
      <c r="H1325" s="167">
        <f t="shared" si="321"/>
        <v>1282.1000000000004</v>
      </c>
      <c r="I1325" s="168">
        <f>I1326</f>
        <v>1282.1000000000004</v>
      </c>
      <c r="J1325" s="168">
        <f t="shared" si="322"/>
        <v>0</v>
      </c>
      <c r="K1325" s="168">
        <f t="shared" si="322"/>
        <v>0</v>
      </c>
      <c r="L1325" s="168">
        <f t="shared" si="322"/>
        <v>0</v>
      </c>
    </row>
    <row r="1326" spans="1:12" s="241" customFormat="1">
      <c r="A1326" s="148"/>
      <c r="B1326" s="116" t="s">
        <v>51</v>
      </c>
      <c r="C1326" s="116"/>
      <c r="D1326" s="117" t="s">
        <v>20</v>
      </c>
      <c r="E1326" s="117" t="s">
        <v>16</v>
      </c>
      <c r="F1326" s="117" t="s">
        <v>310</v>
      </c>
      <c r="G1326" s="117" t="s">
        <v>50</v>
      </c>
      <c r="H1326" s="167">
        <f t="shared" si="321"/>
        <v>1282.1000000000004</v>
      </c>
      <c r="I1326" s="168">
        <f>I1327</f>
        <v>1282.1000000000004</v>
      </c>
      <c r="J1326" s="168">
        <f t="shared" si="322"/>
        <v>0</v>
      </c>
      <c r="K1326" s="168">
        <f t="shared" si="322"/>
        <v>0</v>
      </c>
      <c r="L1326" s="168">
        <f t="shared" si="322"/>
        <v>0</v>
      </c>
    </row>
    <row r="1327" spans="1:12" s="241" customFormat="1" ht="76.5">
      <c r="A1327" s="148"/>
      <c r="B1327" s="116" t="s">
        <v>52</v>
      </c>
      <c r="C1327" s="116"/>
      <c r="D1327" s="117" t="s">
        <v>20</v>
      </c>
      <c r="E1327" s="117" t="s">
        <v>16</v>
      </c>
      <c r="F1327" s="117" t="s">
        <v>310</v>
      </c>
      <c r="G1327" s="117" t="s">
        <v>53</v>
      </c>
      <c r="H1327" s="167">
        <f t="shared" si="321"/>
        <v>1282.1000000000004</v>
      </c>
      <c r="I1327" s="168">
        <f>1773.9-126.8-10.6-91.3-171.5-91.6</f>
        <v>1282.1000000000004</v>
      </c>
      <c r="J1327" s="168">
        <v>0</v>
      </c>
      <c r="K1327" s="168">
        <v>0</v>
      </c>
      <c r="L1327" s="168">
        <v>0</v>
      </c>
    </row>
    <row r="1328" spans="1:12" s="241" customFormat="1" ht="318.75">
      <c r="A1328" s="148"/>
      <c r="B1328" s="76" t="s">
        <v>493</v>
      </c>
      <c r="C1328" s="116"/>
      <c r="D1328" s="117" t="s">
        <v>20</v>
      </c>
      <c r="E1328" s="117" t="s">
        <v>16</v>
      </c>
      <c r="F1328" s="117" t="s">
        <v>311</v>
      </c>
      <c r="G1328" s="117"/>
      <c r="H1328" s="167">
        <f t="shared" si="321"/>
        <v>0</v>
      </c>
      <c r="I1328" s="168">
        <f>I1329</f>
        <v>0</v>
      </c>
      <c r="J1328" s="168">
        <f t="shared" ref="J1328:L1330" si="323">J1329</f>
        <v>0</v>
      </c>
      <c r="K1328" s="168">
        <f t="shared" si="323"/>
        <v>0</v>
      </c>
      <c r="L1328" s="168">
        <f t="shared" si="323"/>
        <v>0</v>
      </c>
    </row>
    <row r="1329" spans="1:12" s="241" customFormat="1" ht="51">
      <c r="A1329" s="148"/>
      <c r="B1329" s="116" t="s">
        <v>88</v>
      </c>
      <c r="C1329" s="116"/>
      <c r="D1329" s="117" t="s">
        <v>20</v>
      </c>
      <c r="E1329" s="117" t="s">
        <v>16</v>
      </c>
      <c r="F1329" s="117" t="s">
        <v>311</v>
      </c>
      <c r="G1329" s="117" t="s">
        <v>49</v>
      </c>
      <c r="H1329" s="167">
        <f t="shared" si="321"/>
        <v>0</v>
      </c>
      <c r="I1329" s="168">
        <f>I1330</f>
        <v>0</v>
      </c>
      <c r="J1329" s="168">
        <f t="shared" si="323"/>
        <v>0</v>
      </c>
      <c r="K1329" s="168">
        <f t="shared" si="323"/>
        <v>0</v>
      </c>
      <c r="L1329" s="168">
        <f t="shared" si="323"/>
        <v>0</v>
      </c>
    </row>
    <row r="1330" spans="1:12" s="241" customFormat="1" ht="22.5" customHeight="1">
      <c r="A1330" s="148"/>
      <c r="B1330" s="116" t="s">
        <v>51</v>
      </c>
      <c r="C1330" s="116"/>
      <c r="D1330" s="117" t="s">
        <v>20</v>
      </c>
      <c r="E1330" s="117" t="s">
        <v>16</v>
      </c>
      <c r="F1330" s="117" t="s">
        <v>311</v>
      </c>
      <c r="G1330" s="117" t="s">
        <v>50</v>
      </c>
      <c r="H1330" s="167">
        <f t="shared" si="321"/>
        <v>0</v>
      </c>
      <c r="I1330" s="168">
        <f>I1331</f>
        <v>0</v>
      </c>
      <c r="J1330" s="168">
        <f t="shared" si="323"/>
        <v>0</v>
      </c>
      <c r="K1330" s="168">
        <f t="shared" si="323"/>
        <v>0</v>
      </c>
      <c r="L1330" s="168">
        <f t="shared" si="323"/>
        <v>0</v>
      </c>
    </row>
    <row r="1331" spans="1:12" s="241" customFormat="1" ht="22.5" customHeight="1">
      <c r="A1331" s="148"/>
      <c r="B1331" s="116" t="s">
        <v>52</v>
      </c>
      <c r="C1331" s="116"/>
      <c r="D1331" s="117" t="s">
        <v>20</v>
      </c>
      <c r="E1331" s="117" t="s">
        <v>16</v>
      </c>
      <c r="F1331" s="117" t="s">
        <v>311</v>
      </c>
      <c r="G1331" s="117" t="s">
        <v>53</v>
      </c>
      <c r="H1331" s="167">
        <f t="shared" si="321"/>
        <v>0</v>
      </c>
      <c r="I1331" s="168">
        <v>0</v>
      </c>
      <c r="J1331" s="168">
        <v>0</v>
      </c>
      <c r="K1331" s="168"/>
      <c r="L1331" s="168">
        <v>0</v>
      </c>
    </row>
    <row r="1332" spans="1:12" s="241" customFormat="1" ht="102">
      <c r="A1332" s="148"/>
      <c r="B1332" s="275" t="s">
        <v>506</v>
      </c>
      <c r="C1332" s="116"/>
      <c r="D1332" s="117" t="s">
        <v>20</v>
      </c>
      <c r="E1332" s="117" t="s">
        <v>16</v>
      </c>
      <c r="F1332" s="117" t="s">
        <v>312</v>
      </c>
      <c r="G1332" s="117"/>
      <c r="H1332" s="167">
        <f t="shared" ref="H1332:H1339" si="324">I1332+J1332+K1332+L1332</f>
        <v>-301.60000000000002</v>
      </c>
      <c r="I1332" s="168">
        <f t="shared" ref="I1332:L1334" si="325">I1333</f>
        <v>0</v>
      </c>
      <c r="J1332" s="168">
        <f t="shared" si="325"/>
        <v>-301.60000000000002</v>
      </c>
      <c r="K1332" s="168">
        <f t="shared" si="325"/>
        <v>0</v>
      </c>
      <c r="L1332" s="168">
        <f t="shared" si="325"/>
        <v>0</v>
      </c>
    </row>
    <row r="1333" spans="1:12" s="241" customFormat="1" ht="22.5" customHeight="1">
      <c r="A1333" s="148"/>
      <c r="B1333" s="116" t="s">
        <v>88</v>
      </c>
      <c r="C1333" s="116"/>
      <c r="D1333" s="117" t="s">
        <v>20</v>
      </c>
      <c r="E1333" s="117" t="s">
        <v>16</v>
      </c>
      <c r="F1333" s="117" t="s">
        <v>312</v>
      </c>
      <c r="G1333" s="117" t="s">
        <v>49</v>
      </c>
      <c r="H1333" s="167">
        <f t="shared" si="324"/>
        <v>-301.60000000000002</v>
      </c>
      <c r="I1333" s="168">
        <f t="shared" si="325"/>
        <v>0</v>
      </c>
      <c r="J1333" s="168">
        <f t="shared" si="325"/>
        <v>-301.60000000000002</v>
      </c>
      <c r="K1333" s="168">
        <f t="shared" si="325"/>
        <v>0</v>
      </c>
      <c r="L1333" s="168">
        <f t="shared" si="325"/>
        <v>0</v>
      </c>
    </row>
    <row r="1334" spans="1:12" s="241" customFormat="1">
      <c r="A1334" s="148"/>
      <c r="B1334" s="116" t="s">
        <v>51</v>
      </c>
      <c r="C1334" s="116"/>
      <c r="D1334" s="117" t="s">
        <v>20</v>
      </c>
      <c r="E1334" s="117" t="s">
        <v>16</v>
      </c>
      <c r="F1334" s="117" t="s">
        <v>312</v>
      </c>
      <c r="G1334" s="117" t="s">
        <v>50</v>
      </c>
      <c r="H1334" s="167">
        <f t="shared" si="324"/>
        <v>-301.60000000000002</v>
      </c>
      <c r="I1334" s="168">
        <f t="shared" si="325"/>
        <v>0</v>
      </c>
      <c r="J1334" s="168">
        <f t="shared" si="325"/>
        <v>-301.60000000000002</v>
      </c>
      <c r="K1334" s="168">
        <f t="shared" si="325"/>
        <v>0</v>
      </c>
      <c r="L1334" s="168">
        <f t="shared" si="325"/>
        <v>0</v>
      </c>
    </row>
    <row r="1335" spans="1:12" s="151" customFormat="1" ht="76.5">
      <c r="A1335" s="148"/>
      <c r="B1335" s="116" t="s">
        <v>52</v>
      </c>
      <c r="C1335" s="116"/>
      <c r="D1335" s="117" t="s">
        <v>20</v>
      </c>
      <c r="E1335" s="117" t="s">
        <v>16</v>
      </c>
      <c r="F1335" s="117" t="s">
        <v>312</v>
      </c>
      <c r="G1335" s="117" t="s">
        <v>53</v>
      </c>
      <c r="H1335" s="167">
        <f t="shared" si="324"/>
        <v>-301.60000000000002</v>
      </c>
      <c r="I1335" s="168">
        <v>0</v>
      </c>
      <c r="J1335" s="168">
        <f>-301.6</f>
        <v>-301.60000000000002</v>
      </c>
      <c r="K1335" s="168">
        <v>0</v>
      </c>
      <c r="L1335" s="168">
        <v>0</v>
      </c>
    </row>
    <row r="1336" spans="1:12" s="151" customFormat="1" ht="43.5" customHeight="1">
      <c r="A1336" s="148"/>
      <c r="B1336" s="275" t="s">
        <v>507</v>
      </c>
      <c r="C1336" s="116"/>
      <c r="D1336" s="117" t="s">
        <v>20</v>
      </c>
      <c r="E1336" s="117" t="s">
        <v>16</v>
      </c>
      <c r="F1336" s="117" t="s">
        <v>313</v>
      </c>
      <c r="G1336" s="117"/>
      <c r="H1336" s="167">
        <f t="shared" si="324"/>
        <v>1</v>
      </c>
      <c r="I1336" s="168">
        <f t="shared" ref="I1336:L1338" si="326">I1337</f>
        <v>0</v>
      </c>
      <c r="J1336" s="168">
        <f t="shared" si="326"/>
        <v>1</v>
      </c>
      <c r="K1336" s="168">
        <f t="shared" si="326"/>
        <v>0</v>
      </c>
      <c r="L1336" s="168">
        <f t="shared" si="326"/>
        <v>0</v>
      </c>
    </row>
    <row r="1337" spans="1:12" s="151" customFormat="1" ht="51">
      <c r="A1337" s="148"/>
      <c r="B1337" s="116" t="s">
        <v>88</v>
      </c>
      <c r="C1337" s="116"/>
      <c r="D1337" s="117" t="s">
        <v>20</v>
      </c>
      <c r="E1337" s="117" t="s">
        <v>16</v>
      </c>
      <c r="F1337" s="117" t="s">
        <v>313</v>
      </c>
      <c r="G1337" s="117" t="s">
        <v>49</v>
      </c>
      <c r="H1337" s="167">
        <f t="shared" si="324"/>
        <v>1</v>
      </c>
      <c r="I1337" s="168">
        <f t="shared" si="326"/>
        <v>0</v>
      </c>
      <c r="J1337" s="168">
        <f t="shared" si="326"/>
        <v>1</v>
      </c>
      <c r="K1337" s="168">
        <f t="shared" si="326"/>
        <v>0</v>
      </c>
      <c r="L1337" s="168">
        <f t="shared" si="326"/>
        <v>0</v>
      </c>
    </row>
    <row r="1338" spans="1:12" s="151" customFormat="1">
      <c r="A1338" s="148"/>
      <c r="B1338" s="116" t="s">
        <v>51</v>
      </c>
      <c r="C1338" s="116"/>
      <c r="D1338" s="117" t="s">
        <v>20</v>
      </c>
      <c r="E1338" s="117" t="s">
        <v>16</v>
      </c>
      <c r="F1338" s="117" t="s">
        <v>313</v>
      </c>
      <c r="G1338" s="117" t="s">
        <v>50</v>
      </c>
      <c r="H1338" s="167">
        <f t="shared" si="324"/>
        <v>1</v>
      </c>
      <c r="I1338" s="168">
        <f t="shared" si="326"/>
        <v>0</v>
      </c>
      <c r="J1338" s="168">
        <f t="shared" si="326"/>
        <v>1</v>
      </c>
      <c r="K1338" s="168">
        <f t="shared" si="326"/>
        <v>0</v>
      </c>
      <c r="L1338" s="168">
        <f t="shared" si="326"/>
        <v>0</v>
      </c>
    </row>
    <row r="1339" spans="1:12" s="151" customFormat="1" ht="76.5">
      <c r="A1339" s="148"/>
      <c r="B1339" s="116" t="s">
        <v>52</v>
      </c>
      <c r="C1339" s="116"/>
      <c r="D1339" s="117" t="s">
        <v>20</v>
      </c>
      <c r="E1339" s="117" t="s">
        <v>16</v>
      </c>
      <c r="F1339" s="117" t="s">
        <v>313</v>
      </c>
      <c r="G1339" s="117" t="s">
        <v>53</v>
      </c>
      <c r="H1339" s="167">
        <f t="shared" si="324"/>
        <v>1</v>
      </c>
      <c r="I1339" s="168">
        <v>0</v>
      </c>
      <c r="J1339" s="168">
        <f>1</f>
        <v>1</v>
      </c>
      <c r="K1339" s="168">
        <v>0</v>
      </c>
      <c r="L1339" s="168">
        <v>0</v>
      </c>
    </row>
    <row r="1340" spans="1:12" s="151" customFormat="1" ht="25.5">
      <c r="A1340" s="148"/>
      <c r="B1340" s="116" t="s">
        <v>538</v>
      </c>
      <c r="C1340" s="116"/>
      <c r="D1340" s="117" t="s">
        <v>20</v>
      </c>
      <c r="E1340" s="117" t="s">
        <v>16</v>
      </c>
      <c r="F1340" s="117" t="s">
        <v>542</v>
      </c>
      <c r="G1340" s="117"/>
      <c r="H1340" s="167">
        <f t="shared" ref="H1340:H1354" si="327">SUM(I1340:L1340)</f>
        <v>-48.3</v>
      </c>
      <c r="I1340" s="168">
        <f>I1341</f>
        <v>-48.3</v>
      </c>
      <c r="J1340" s="168">
        <f t="shared" ref="J1340:L1342" si="328">J1341</f>
        <v>0</v>
      </c>
      <c r="K1340" s="168">
        <f t="shared" si="328"/>
        <v>0</v>
      </c>
      <c r="L1340" s="168">
        <f t="shared" si="328"/>
        <v>0</v>
      </c>
    </row>
    <row r="1341" spans="1:12" s="151" customFormat="1" ht="51">
      <c r="A1341" s="148"/>
      <c r="B1341" s="116" t="s">
        <v>88</v>
      </c>
      <c r="C1341" s="116"/>
      <c r="D1341" s="117" t="s">
        <v>20</v>
      </c>
      <c r="E1341" s="117" t="s">
        <v>16</v>
      </c>
      <c r="F1341" s="117" t="s">
        <v>542</v>
      </c>
      <c r="G1341" s="117" t="s">
        <v>49</v>
      </c>
      <c r="H1341" s="167">
        <f t="shared" si="327"/>
        <v>-48.3</v>
      </c>
      <c r="I1341" s="168">
        <f>I1342</f>
        <v>-48.3</v>
      </c>
      <c r="J1341" s="168">
        <f t="shared" si="328"/>
        <v>0</v>
      </c>
      <c r="K1341" s="168">
        <f t="shared" si="328"/>
        <v>0</v>
      </c>
      <c r="L1341" s="168">
        <f t="shared" si="328"/>
        <v>0</v>
      </c>
    </row>
    <row r="1342" spans="1:12" s="151" customFormat="1">
      <c r="A1342" s="148"/>
      <c r="B1342" s="116" t="s">
        <v>51</v>
      </c>
      <c r="C1342" s="116"/>
      <c r="D1342" s="117" t="s">
        <v>20</v>
      </c>
      <c r="E1342" s="117" t="s">
        <v>16</v>
      </c>
      <c r="F1342" s="117" t="s">
        <v>542</v>
      </c>
      <c r="G1342" s="117" t="s">
        <v>50</v>
      </c>
      <c r="H1342" s="167">
        <f t="shared" si="327"/>
        <v>-48.3</v>
      </c>
      <c r="I1342" s="168">
        <f>I1343</f>
        <v>-48.3</v>
      </c>
      <c r="J1342" s="168">
        <f t="shared" si="328"/>
        <v>0</v>
      </c>
      <c r="K1342" s="168">
        <f t="shared" si="328"/>
        <v>0</v>
      </c>
      <c r="L1342" s="168">
        <f t="shared" si="328"/>
        <v>0</v>
      </c>
    </row>
    <row r="1343" spans="1:12" s="151" customFormat="1" ht="25.5">
      <c r="A1343" s="148"/>
      <c r="B1343" s="116" t="s">
        <v>54</v>
      </c>
      <c r="C1343" s="116"/>
      <c r="D1343" s="117" t="s">
        <v>20</v>
      </c>
      <c r="E1343" s="117" t="s">
        <v>16</v>
      </c>
      <c r="F1343" s="117" t="s">
        <v>542</v>
      </c>
      <c r="G1343" s="117" t="s">
        <v>48</v>
      </c>
      <c r="H1343" s="167">
        <f t="shared" si="327"/>
        <v>-48.3</v>
      </c>
      <c r="I1343" s="168">
        <f>-48.3</f>
        <v>-48.3</v>
      </c>
      <c r="J1343" s="168">
        <v>0</v>
      </c>
      <c r="K1343" s="168">
        <v>0</v>
      </c>
      <c r="L1343" s="168">
        <v>0</v>
      </c>
    </row>
    <row r="1344" spans="1:12" s="151" customFormat="1" ht="38.25" hidden="1">
      <c r="A1344" s="148"/>
      <c r="B1344" s="116" t="s">
        <v>675</v>
      </c>
      <c r="C1344" s="116"/>
      <c r="D1344" s="117" t="s">
        <v>20</v>
      </c>
      <c r="E1344" s="117" t="s">
        <v>16</v>
      </c>
      <c r="F1344" s="117" t="s">
        <v>676</v>
      </c>
      <c r="G1344" s="117"/>
      <c r="H1344" s="167">
        <f>SUM(I1344:L1344)</f>
        <v>0</v>
      </c>
      <c r="I1344" s="168">
        <f t="shared" ref="I1344:L1346" si="329">I1345</f>
        <v>0</v>
      </c>
      <c r="J1344" s="168">
        <f t="shared" si="329"/>
        <v>0</v>
      </c>
      <c r="K1344" s="168">
        <f t="shared" si="329"/>
        <v>0</v>
      </c>
      <c r="L1344" s="168">
        <f t="shared" si="329"/>
        <v>0</v>
      </c>
    </row>
    <row r="1345" spans="1:12" s="151" customFormat="1" ht="51" hidden="1">
      <c r="A1345" s="148"/>
      <c r="B1345" s="116" t="s">
        <v>88</v>
      </c>
      <c r="C1345" s="116"/>
      <c r="D1345" s="117" t="s">
        <v>20</v>
      </c>
      <c r="E1345" s="117" t="s">
        <v>16</v>
      </c>
      <c r="F1345" s="117" t="s">
        <v>676</v>
      </c>
      <c r="G1345" s="117" t="s">
        <v>49</v>
      </c>
      <c r="H1345" s="167">
        <f>SUM(I1345:L1345)</f>
        <v>0</v>
      </c>
      <c r="I1345" s="168">
        <f t="shared" si="329"/>
        <v>0</v>
      </c>
      <c r="J1345" s="168">
        <f t="shared" si="329"/>
        <v>0</v>
      </c>
      <c r="K1345" s="168">
        <f t="shared" si="329"/>
        <v>0</v>
      </c>
      <c r="L1345" s="168">
        <f t="shared" si="329"/>
        <v>0</v>
      </c>
    </row>
    <row r="1346" spans="1:12" s="151" customFormat="1" hidden="1">
      <c r="A1346" s="148"/>
      <c r="B1346" s="116" t="s">
        <v>51</v>
      </c>
      <c r="C1346" s="116"/>
      <c r="D1346" s="117" t="s">
        <v>20</v>
      </c>
      <c r="E1346" s="117" t="s">
        <v>16</v>
      </c>
      <c r="F1346" s="117" t="s">
        <v>676</v>
      </c>
      <c r="G1346" s="117" t="s">
        <v>50</v>
      </c>
      <c r="H1346" s="167">
        <f>SUM(I1346:L1346)</f>
        <v>0</v>
      </c>
      <c r="I1346" s="168">
        <f t="shared" si="329"/>
        <v>0</v>
      </c>
      <c r="J1346" s="168">
        <f t="shared" si="329"/>
        <v>0</v>
      </c>
      <c r="K1346" s="168">
        <f t="shared" si="329"/>
        <v>0</v>
      </c>
      <c r="L1346" s="168">
        <f t="shared" si="329"/>
        <v>0</v>
      </c>
    </row>
    <row r="1347" spans="1:12" s="151" customFormat="1" ht="76.5" hidden="1">
      <c r="A1347" s="148"/>
      <c r="B1347" s="116" t="s">
        <v>52</v>
      </c>
      <c r="C1347" s="116"/>
      <c r="D1347" s="117" t="s">
        <v>20</v>
      </c>
      <c r="E1347" s="117" t="s">
        <v>16</v>
      </c>
      <c r="F1347" s="117" t="s">
        <v>676</v>
      </c>
      <c r="G1347" s="117" t="s">
        <v>53</v>
      </c>
      <c r="H1347" s="167">
        <f>SUM(I1347:L1347)</f>
        <v>0</v>
      </c>
      <c r="I1347" s="168">
        <v>0</v>
      </c>
      <c r="J1347" s="168">
        <v>0</v>
      </c>
      <c r="K1347" s="168">
        <v>0</v>
      </c>
      <c r="L1347" s="168"/>
    </row>
    <row r="1348" spans="1:12" s="151" customFormat="1" ht="25.5" hidden="1">
      <c r="A1348" s="148"/>
      <c r="B1348" s="116" t="s">
        <v>326</v>
      </c>
      <c r="C1348" s="116"/>
      <c r="D1348" s="117" t="s">
        <v>20</v>
      </c>
      <c r="E1348" s="117" t="s">
        <v>16</v>
      </c>
      <c r="F1348" s="117" t="s">
        <v>327</v>
      </c>
      <c r="G1348" s="117"/>
      <c r="H1348" s="167">
        <f t="shared" si="327"/>
        <v>0</v>
      </c>
      <c r="I1348" s="168">
        <f>I1349</f>
        <v>0</v>
      </c>
      <c r="J1348" s="168">
        <f t="shared" ref="J1348:L1353" si="330">J1349</f>
        <v>0</v>
      </c>
      <c r="K1348" s="168">
        <f t="shared" si="330"/>
        <v>0</v>
      </c>
      <c r="L1348" s="168">
        <f t="shared" si="330"/>
        <v>0</v>
      </c>
    </row>
    <row r="1349" spans="1:12" s="151" customFormat="1" ht="25.5" hidden="1">
      <c r="A1349" s="148"/>
      <c r="B1349" s="116" t="s">
        <v>538</v>
      </c>
      <c r="C1349" s="116"/>
      <c r="D1349" s="117" t="s">
        <v>20</v>
      </c>
      <c r="E1349" s="117" t="s">
        <v>16</v>
      </c>
      <c r="F1349" s="117" t="s">
        <v>540</v>
      </c>
      <c r="G1349" s="117"/>
      <c r="H1349" s="167">
        <f t="shared" si="327"/>
        <v>0</v>
      </c>
      <c r="I1349" s="168">
        <f>I1350</f>
        <v>0</v>
      </c>
      <c r="J1349" s="168">
        <f t="shared" si="330"/>
        <v>0</v>
      </c>
      <c r="K1349" s="168">
        <f t="shared" si="330"/>
        <v>0</v>
      </c>
      <c r="L1349" s="168">
        <f t="shared" si="330"/>
        <v>0</v>
      </c>
    </row>
    <row r="1350" spans="1:12" s="151" customFormat="1" ht="51" hidden="1">
      <c r="A1350" s="148"/>
      <c r="B1350" s="116" t="s">
        <v>88</v>
      </c>
      <c r="C1350" s="116"/>
      <c r="D1350" s="117" t="s">
        <v>20</v>
      </c>
      <c r="E1350" s="117" t="s">
        <v>16</v>
      </c>
      <c r="F1350" s="117" t="s">
        <v>540</v>
      </c>
      <c r="G1350" s="117" t="s">
        <v>49</v>
      </c>
      <c r="H1350" s="167">
        <f t="shared" si="327"/>
        <v>0</v>
      </c>
      <c r="I1350" s="168">
        <f>I1351+I1353</f>
        <v>0</v>
      </c>
      <c r="J1350" s="168">
        <f>J1351+J1353</f>
        <v>0</v>
      </c>
      <c r="K1350" s="168">
        <f>K1351+K1353</f>
        <v>0</v>
      </c>
      <c r="L1350" s="168">
        <f>L1351+L1353</f>
        <v>0</v>
      </c>
    </row>
    <row r="1351" spans="1:12" s="151" customFormat="1" hidden="1">
      <c r="A1351" s="148"/>
      <c r="B1351" s="116" t="s">
        <v>51</v>
      </c>
      <c r="C1351" s="116"/>
      <c r="D1351" s="117" t="s">
        <v>20</v>
      </c>
      <c r="E1351" s="117" t="s">
        <v>16</v>
      </c>
      <c r="F1351" s="117" t="s">
        <v>540</v>
      </c>
      <c r="G1351" s="117" t="s">
        <v>50</v>
      </c>
      <c r="H1351" s="167">
        <f t="shared" si="327"/>
        <v>0</v>
      </c>
      <c r="I1351" s="168">
        <f>I1352</f>
        <v>0</v>
      </c>
      <c r="J1351" s="168">
        <f>J1352</f>
        <v>0</v>
      </c>
      <c r="K1351" s="168">
        <f>K1352</f>
        <v>0</v>
      </c>
      <c r="L1351" s="168">
        <f>L1352</f>
        <v>0</v>
      </c>
    </row>
    <row r="1352" spans="1:12" s="151" customFormat="1" ht="25.5" hidden="1">
      <c r="A1352" s="148"/>
      <c r="B1352" s="116" t="s">
        <v>54</v>
      </c>
      <c r="C1352" s="116"/>
      <c r="D1352" s="117" t="s">
        <v>20</v>
      </c>
      <c r="E1352" s="117" t="s">
        <v>16</v>
      </c>
      <c r="F1352" s="117" t="s">
        <v>540</v>
      </c>
      <c r="G1352" s="117" t="s">
        <v>48</v>
      </c>
      <c r="H1352" s="167">
        <f t="shared" si="327"/>
        <v>0</v>
      </c>
      <c r="I1352" s="168"/>
      <c r="J1352" s="168">
        <v>0</v>
      </c>
      <c r="K1352" s="168">
        <v>0</v>
      </c>
      <c r="L1352" s="168">
        <v>0</v>
      </c>
    </row>
    <row r="1353" spans="1:12" s="151" customFormat="1" hidden="1">
      <c r="A1353" s="148"/>
      <c r="B1353" s="116" t="s">
        <v>66</v>
      </c>
      <c r="C1353" s="116"/>
      <c r="D1353" s="117" t="s">
        <v>20</v>
      </c>
      <c r="E1353" s="117" t="s">
        <v>16</v>
      </c>
      <c r="F1353" s="117" t="s">
        <v>540</v>
      </c>
      <c r="G1353" s="117" t="s">
        <v>64</v>
      </c>
      <c r="H1353" s="167">
        <f t="shared" si="327"/>
        <v>0</v>
      </c>
      <c r="I1353" s="168">
        <f>I1354</f>
        <v>0</v>
      </c>
      <c r="J1353" s="168">
        <f t="shared" si="330"/>
        <v>0</v>
      </c>
      <c r="K1353" s="168">
        <f t="shared" si="330"/>
        <v>0</v>
      </c>
      <c r="L1353" s="168">
        <f t="shared" si="330"/>
        <v>0</v>
      </c>
    </row>
    <row r="1354" spans="1:12" s="151" customFormat="1" ht="25.5" hidden="1">
      <c r="A1354" s="148"/>
      <c r="B1354" s="116" t="s">
        <v>84</v>
      </c>
      <c r="C1354" s="116"/>
      <c r="D1354" s="117" t="s">
        <v>20</v>
      </c>
      <c r="E1354" s="117" t="s">
        <v>16</v>
      </c>
      <c r="F1354" s="117" t="s">
        <v>540</v>
      </c>
      <c r="G1354" s="117" t="s">
        <v>82</v>
      </c>
      <c r="H1354" s="167">
        <f t="shared" si="327"/>
        <v>0</v>
      </c>
      <c r="I1354" s="168"/>
      <c r="J1354" s="168">
        <v>0</v>
      </c>
      <c r="K1354" s="168">
        <v>0</v>
      </c>
      <c r="L1354" s="168">
        <v>0</v>
      </c>
    </row>
    <row r="1355" spans="1:12" s="151" customFormat="1" ht="38.25">
      <c r="A1355" s="148"/>
      <c r="B1355" s="116" t="s">
        <v>315</v>
      </c>
      <c r="C1355" s="116"/>
      <c r="D1355" s="117" t="s">
        <v>20</v>
      </c>
      <c r="E1355" s="117" t="s">
        <v>16</v>
      </c>
      <c r="F1355" s="117" t="s">
        <v>316</v>
      </c>
      <c r="G1355" s="117"/>
      <c r="H1355" s="167">
        <f>I1355+J1355+K1355+L1355</f>
        <v>1352.8</v>
      </c>
      <c r="I1355" s="168">
        <f>I1356+I1361+I1366+I1371+I1375</f>
        <v>-95.4</v>
      </c>
      <c r="J1355" s="168">
        <f>J1356+J1361+J1366+J1371+J1375</f>
        <v>645.4</v>
      </c>
      <c r="K1355" s="168">
        <f>K1356+K1361+K1366+K1371+K1375</f>
        <v>802.8</v>
      </c>
      <c r="L1355" s="168">
        <f>L1356+L1361+L1366+L1371+L1375</f>
        <v>0</v>
      </c>
    </row>
    <row r="1356" spans="1:12" s="151" customFormat="1" ht="140.25">
      <c r="A1356" s="223"/>
      <c r="B1356" s="76" t="s">
        <v>508</v>
      </c>
      <c r="C1356" s="116"/>
      <c r="D1356" s="117" t="s">
        <v>20</v>
      </c>
      <c r="E1356" s="117" t="s">
        <v>16</v>
      </c>
      <c r="F1356" s="117" t="s">
        <v>317</v>
      </c>
      <c r="G1356" s="117"/>
      <c r="H1356" s="167">
        <f>I1356+J1356+K1356+L1356</f>
        <v>802.8</v>
      </c>
      <c r="I1356" s="168">
        <f t="shared" ref="I1356:L1357" si="331">I1357</f>
        <v>0</v>
      </c>
      <c r="J1356" s="168">
        <f t="shared" si="331"/>
        <v>0</v>
      </c>
      <c r="K1356" s="168">
        <f t="shared" si="331"/>
        <v>802.8</v>
      </c>
      <c r="L1356" s="168">
        <f t="shared" si="331"/>
        <v>0</v>
      </c>
    </row>
    <row r="1357" spans="1:12" s="151" customFormat="1" ht="51">
      <c r="A1357" s="223"/>
      <c r="B1357" s="116" t="s">
        <v>88</v>
      </c>
      <c r="C1357" s="116"/>
      <c r="D1357" s="117" t="s">
        <v>20</v>
      </c>
      <c r="E1357" s="117" t="s">
        <v>16</v>
      </c>
      <c r="F1357" s="117" t="s">
        <v>317</v>
      </c>
      <c r="G1357" s="117" t="s">
        <v>49</v>
      </c>
      <c r="H1357" s="167">
        <f>I1357+J1357+K1357+L1357</f>
        <v>802.8</v>
      </c>
      <c r="I1357" s="168">
        <f t="shared" si="331"/>
        <v>0</v>
      </c>
      <c r="J1357" s="168">
        <f t="shared" si="331"/>
        <v>0</v>
      </c>
      <c r="K1357" s="168">
        <f t="shared" si="331"/>
        <v>802.8</v>
      </c>
      <c r="L1357" s="168">
        <f t="shared" si="331"/>
        <v>0</v>
      </c>
    </row>
    <row r="1358" spans="1:12" s="151" customFormat="1">
      <c r="A1358" s="223"/>
      <c r="B1358" s="116" t="s">
        <v>51</v>
      </c>
      <c r="C1358" s="116"/>
      <c r="D1358" s="117" t="s">
        <v>20</v>
      </c>
      <c r="E1358" s="117" t="s">
        <v>16</v>
      </c>
      <c r="F1358" s="117" t="s">
        <v>317</v>
      </c>
      <c r="G1358" s="117" t="s">
        <v>50</v>
      </c>
      <c r="H1358" s="167">
        <f>SUM(I1358:L1358)</f>
        <v>802.8</v>
      </c>
      <c r="I1358" s="168">
        <f>I1359+I1360</f>
        <v>0</v>
      </c>
      <c r="J1358" s="168">
        <f>J1359+J1360</f>
        <v>0</v>
      </c>
      <c r="K1358" s="168">
        <f>K1359+K1360</f>
        <v>802.8</v>
      </c>
      <c r="L1358" s="168">
        <f>L1359+L1360</f>
        <v>0</v>
      </c>
    </row>
    <row r="1359" spans="1:12" s="151" customFormat="1" ht="76.5">
      <c r="A1359" s="223"/>
      <c r="B1359" s="116" t="s">
        <v>52</v>
      </c>
      <c r="C1359" s="116"/>
      <c r="D1359" s="117" t="s">
        <v>20</v>
      </c>
      <c r="E1359" s="117" t="s">
        <v>16</v>
      </c>
      <c r="F1359" s="117" t="s">
        <v>317</v>
      </c>
      <c r="G1359" s="117" t="s">
        <v>53</v>
      </c>
      <c r="H1359" s="167">
        <f>SUM(I1359:L1359)</f>
        <v>802.8</v>
      </c>
      <c r="I1359" s="168">
        <v>0</v>
      </c>
      <c r="J1359" s="168">
        <v>0</v>
      </c>
      <c r="K1359" s="168">
        <f>802.8</f>
        <v>802.8</v>
      </c>
      <c r="L1359" s="168">
        <v>0</v>
      </c>
    </row>
    <row r="1360" spans="1:12" s="151" customFormat="1" ht="25.5">
      <c r="A1360" s="223"/>
      <c r="B1360" s="116" t="s">
        <v>54</v>
      </c>
      <c r="C1360" s="116"/>
      <c r="D1360" s="117" t="s">
        <v>20</v>
      </c>
      <c r="E1360" s="117" t="s">
        <v>16</v>
      </c>
      <c r="F1360" s="117" t="s">
        <v>317</v>
      </c>
      <c r="G1360" s="117" t="s">
        <v>48</v>
      </c>
      <c r="H1360" s="167">
        <f>I1360+J1360+K1360+L1360</f>
        <v>0</v>
      </c>
      <c r="I1360" s="168">
        <v>0</v>
      </c>
      <c r="J1360" s="168">
        <v>0</v>
      </c>
      <c r="K1360" s="168"/>
      <c r="L1360" s="168">
        <v>0</v>
      </c>
    </row>
    <row r="1361" spans="1:16" s="151" customFormat="1" ht="191.25">
      <c r="A1361" s="148"/>
      <c r="B1361" s="76" t="s">
        <v>509</v>
      </c>
      <c r="C1361" s="116"/>
      <c r="D1361" s="117" t="s">
        <v>20</v>
      </c>
      <c r="E1361" s="117" t="s">
        <v>16</v>
      </c>
      <c r="F1361" s="117" t="s">
        <v>318</v>
      </c>
      <c r="G1361" s="117"/>
      <c r="H1361" s="167">
        <f>I1361+J1361+K1361+L1361</f>
        <v>645.4</v>
      </c>
      <c r="I1361" s="168">
        <f t="shared" ref="I1361:L1362" si="332">I1362</f>
        <v>0</v>
      </c>
      <c r="J1361" s="168">
        <f t="shared" si="332"/>
        <v>645.4</v>
      </c>
      <c r="K1361" s="168">
        <f t="shared" si="332"/>
        <v>0</v>
      </c>
      <c r="L1361" s="168">
        <f t="shared" si="332"/>
        <v>0</v>
      </c>
    </row>
    <row r="1362" spans="1:16" s="151" customFormat="1" ht="51">
      <c r="A1362" s="148"/>
      <c r="B1362" s="116" t="s">
        <v>88</v>
      </c>
      <c r="C1362" s="116"/>
      <c r="D1362" s="117" t="s">
        <v>20</v>
      </c>
      <c r="E1362" s="117" t="s">
        <v>16</v>
      </c>
      <c r="F1362" s="117" t="s">
        <v>318</v>
      </c>
      <c r="G1362" s="117" t="s">
        <v>49</v>
      </c>
      <c r="H1362" s="167">
        <f>I1362+J1362+K1362+L1362</f>
        <v>645.4</v>
      </c>
      <c r="I1362" s="168">
        <f t="shared" si="332"/>
        <v>0</v>
      </c>
      <c r="J1362" s="168">
        <f t="shared" si="332"/>
        <v>645.4</v>
      </c>
      <c r="K1362" s="168">
        <f t="shared" si="332"/>
        <v>0</v>
      </c>
      <c r="L1362" s="168">
        <f t="shared" si="332"/>
        <v>0</v>
      </c>
    </row>
    <row r="1363" spans="1:16" s="151" customFormat="1">
      <c r="A1363" s="148"/>
      <c r="B1363" s="116" t="s">
        <v>51</v>
      </c>
      <c r="C1363" s="116"/>
      <c r="D1363" s="117" t="s">
        <v>20</v>
      </c>
      <c r="E1363" s="117" t="s">
        <v>16</v>
      </c>
      <c r="F1363" s="117" t="s">
        <v>318</v>
      </c>
      <c r="G1363" s="117" t="s">
        <v>50</v>
      </c>
      <c r="H1363" s="167">
        <f>I1363+J1363+K1363+L1363</f>
        <v>645.4</v>
      </c>
      <c r="I1363" s="168">
        <f>I1364+I1365</f>
        <v>0</v>
      </c>
      <c r="J1363" s="168">
        <f>J1364+J1365</f>
        <v>645.4</v>
      </c>
      <c r="K1363" s="168">
        <f>K1364+K1365</f>
        <v>0</v>
      </c>
      <c r="L1363" s="168">
        <f>L1364+L1365</f>
        <v>0</v>
      </c>
    </row>
    <row r="1364" spans="1:16" s="147" customFormat="1" ht="76.5">
      <c r="A1364" s="148"/>
      <c r="B1364" s="116" t="s">
        <v>52</v>
      </c>
      <c r="C1364" s="116"/>
      <c r="D1364" s="117" t="s">
        <v>20</v>
      </c>
      <c r="E1364" s="117" t="s">
        <v>16</v>
      </c>
      <c r="F1364" s="117" t="s">
        <v>318</v>
      </c>
      <c r="G1364" s="117" t="s">
        <v>53</v>
      </c>
      <c r="H1364" s="167">
        <f>SUM(I1364:L1364)</f>
        <v>645.4</v>
      </c>
      <c r="I1364" s="168">
        <v>0</v>
      </c>
      <c r="J1364" s="168">
        <f>645.4</f>
        <v>645.4</v>
      </c>
      <c r="K1364" s="168">
        <v>0</v>
      </c>
      <c r="L1364" s="168">
        <v>0</v>
      </c>
    </row>
    <row r="1365" spans="1:16" s="147" customFormat="1" ht="25.5">
      <c r="A1365" s="148"/>
      <c r="B1365" s="116" t="s">
        <v>54</v>
      </c>
      <c r="C1365" s="116"/>
      <c r="D1365" s="117" t="s">
        <v>20</v>
      </c>
      <c r="E1365" s="117" t="s">
        <v>16</v>
      </c>
      <c r="F1365" s="117" t="s">
        <v>318</v>
      </c>
      <c r="G1365" s="117" t="s">
        <v>48</v>
      </c>
      <c r="H1365" s="167">
        <f>I1365+J1365+K1365+L1365</f>
        <v>0</v>
      </c>
      <c r="I1365" s="168">
        <v>0</v>
      </c>
      <c r="J1365" s="168"/>
      <c r="K1365" s="168">
        <v>0</v>
      </c>
      <c r="L1365" s="168">
        <v>0</v>
      </c>
    </row>
    <row r="1366" spans="1:16" s="150" customFormat="1" ht="25.5">
      <c r="A1366" s="148"/>
      <c r="B1366" s="116" t="s">
        <v>538</v>
      </c>
      <c r="C1366" s="116"/>
      <c r="D1366" s="117" t="s">
        <v>20</v>
      </c>
      <c r="E1366" s="117" t="s">
        <v>16</v>
      </c>
      <c r="F1366" s="117" t="s">
        <v>543</v>
      </c>
      <c r="G1366" s="117"/>
      <c r="H1366" s="167">
        <f>SUM(I1366:L1366)</f>
        <v>-95.4</v>
      </c>
      <c r="I1366" s="168">
        <f>I1367</f>
        <v>-95.4</v>
      </c>
      <c r="J1366" s="168">
        <f t="shared" ref="J1366:L1367" si="333">J1367</f>
        <v>0</v>
      </c>
      <c r="K1366" s="168">
        <f t="shared" si="333"/>
        <v>0</v>
      </c>
      <c r="L1366" s="168">
        <f t="shared" si="333"/>
        <v>0</v>
      </c>
    </row>
    <row r="1367" spans="1:16" s="151" customFormat="1" ht="51">
      <c r="A1367" s="148"/>
      <c r="B1367" s="116" t="s">
        <v>88</v>
      </c>
      <c r="C1367" s="116"/>
      <c r="D1367" s="117" t="s">
        <v>20</v>
      </c>
      <c r="E1367" s="117" t="s">
        <v>16</v>
      </c>
      <c r="F1367" s="117" t="s">
        <v>543</v>
      </c>
      <c r="G1367" s="117" t="s">
        <v>49</v>
      </c>
      <c r="H1367" s="167">
        <f>I1367+J1367+K1367+L1367</f>
        <v>-95.4</v>
      </c>
      <c r="I1367" s="168">
        <f>I1368</f>
        <v>-95.4</v>
      </c>
      <c r="J1367" s="168">
        <f t="shared" si="333"/>
        <v>0</v>
      </c>
      <c r="K1367" s="168">
        <f t="shared" si="333"/>
        <v>0</v>
      </c>
      <c r="L1367" s="168">
        <f t="shared" si="333"/>
        <v>0</v>
      </c>
    </row>
    <row r="1368" spans="1:16" s="151" customFormat="1">
      <c r="A1368" s="148"/>
      <c r="B1368" s="116" t="s">
        <v>51</v>
      </c>
      <c r="C1368" s="116"/>
      <c r="D1368" s="117" t="s">
        <v>20</v>
      </c>
      <c r="E1368" s="117" t="s">
        <v>16</v>
      </c>
      <c r="F1368" s="117" t="s">
        <v>543</v>
      </c>
      <c r="G1368" s="117" t="s">
        <v>50</v>
      </c>
      <c r="H1368" s="167">
        <f>I1368+J1368+K1368+L1368</f>
        <v>-95.4</v>
      </c>
      <c r="I1368" s="168">
        <f>I1369+I1370</f>
        <v>-95.4</v>
      </c>
      <c r="J1368" s="168">
        <f>J1369+J1370</f>
        <v>0</v>
      </c>
      <c r="K1368" s="168">
        <f>K1369+K1370</f>
        <v>0</v>
      </c>
      <c r="L1368" s="168">
        <f>L1369+L1370</f>
        <v>0</v>
      </c>
    </row>
    <row r="1369" spans="1:16" s="151" customFormat="1" ht="76.5">
      <c r="A1369" s="148"/>
      <c r="B1369" s="116" t="s">
        <v>52</v>
      </c>
      <c r="C1369" s="116"/>
      <c r="D1369" s="117" t="s">
        <v>20</v>
      </c>
      <c r="E1369" s="117" t="s">
        <v>16</v>
      </c>
      <c r="F1369" s="117" t="s">
        <v>543</v>
      </c>
      <c r="G1369" s="117" t="s">
        <v>53</v>
      </c>
      <c r="H1369" s="167">
        <f>SUM(I1369:L1369)</f>
        <v>-95.4</v>
      </c>
      <c r="I1369" s="168">
        <f>-35-60.4</f>
        <v>-95.4</v>
      </c>
      <c r="J1369" s="168">
        <v>0</v>
      </c>
      <c r="K1369" s="168">
        <v>0</v>
      </c>
      <c r="L1369" s="168">
        <v>0</v>
      </c>
    </row>
    <row r="1370" spans="1:16" s="151" customFormat="1" ht="25.5" hidden="1">
      <c r="A1370" s="148"/>
      <c r="B1370" s="116" t="s">
        <v>54</v>
      </c>
      <c r="C1370" s="116"/>
      <c r="D1370" s="117" t="s">
        <v>20</v>
      </c>
      <c r="E1370" s="117" t="s">
        <v>16</v>
      </c>
      <c r="F1370" s="117" t="s">
        <v>543</v>
      </c>
      <c r="G1370" s="117" t="s">
        <v>48</v>
      </c>
      <c r="H1370" s="167">
        <f>I1370+J1370+K1370+L1370</f>
        <v>0</v>
      </c>
      <c r="I1370" s="168"/>
      <c r="J1370" s="168">
        <v>0</v>
      </c>
      <c r="K1370" s="168">
        <v>0</v>
      </c>
      <c r="L1370" s="168">
        <v>0</v>
      </c>
    </row>
    <row r="1371" spans="1:16" s="151" customFormat="1" ht="50.25" hidden="1" customHeight="1">
      <c r="A1371" s="306"/>
      <c r="B1371" s="157" t="s">
        <v>633</v>
      </c>
      <c r="C1371" s="70"/>
      <c r="D1371" s="3" t="s">
        <v>20</v>
      </c>
      <c r="E1371" s="3" t="s">
        <v>16</v>
      </c>
      <c r="F1371" s="3" t="s">
        <v>634</v>
      </c>
      <c r="G1371" s="3"/>
      <c r="H1371" s="166">
        <f>SUM(I1371:L1371)</f>
        <v>0</v>
      </c>
      <c r="I1371" s="168">
        <f>I1373</f>
        <v>0</v>
      </c>
      <c r="J1371" s="168">
        <f>J1373</f>
        <v>0</v>
      </c>
      <c r="K1371" s="168">
        <f>K1373</f>
        <v>0</v>
      </c>
      <c r="L1371" s="168">
        <f>L1373</f>
        <v>0</v>
      </c>
    </row>
    <row r="1372" spans="1:16" s="241" customFormat="1" ht="51" hidden="1">
      <c r="A1372" s="306"/>
      <c r="B1372" s="169" t="s">
        <v>88</v>
      </c>
      <c r="C1372" s="1"/>
      <c r="D1372" s="3" t="s">
        <v>20</v>
      </c>
      <c r="E1372" s="3" t="s">
        <v>16</v>
      </c>
      <c r="F1372" s="3" t="s">
        <v>634</v>
      </c>
      <c r="G1372" s="3" t="s">
        <v>49</v>
      </c>
      <c r="H1372" s="166">
        <f>I1372+J1372+K1372+L1372</f>
        <v>0</v>
      </c>
      <c r="I1372" s="168">
        <f t="shared" ref="I1372:L1373" si="334">I1373</f>
        <v>0</v>
      </c>
      <c r="J1372" s="168">
        <f t="shared" si="334"/>
        <v>0</v>
      </c>
      <c r="K1372" s="168">
        <f t="shared" si="334"/>
        <v>0</v>
      </c>
      <c r="L1372" s="168">
        <f t="shared" si="334"/>
        <v>0</v>
      </c>
    </row>
    <row r="1373" spans="1:16" s="151" customFormat="1" hidden="1">
      <c r="A1373" s="306"/>
      <c r="B1373" s="1" t="s">
        <v>51</v>
      </c>
      <c r="C1373" s="1"/>
      <c r="D1373" s="3" t="s">
        <v>20</v>
      </c>
      <c r="E1373" s="3" t="s">
        <v>16</v>
      </c>
      <c r="F1373" s="3" t="s">
        <v>634</v>
      </c>
      <c r="G1373" s="3" t="s">
        <v>50</v>
      </c>
      <c r="H1373" s="166">
        <f>I1373+J1373+K1373+L1373</f>
        <v>0</v>
      </c>
      <c r="I1373" s="168">
        <f t="shared" si="334"/>
        <v>0</v>
      </c>
      <c r="J1373" s="168">
        <f t="shared" si="334"/>
        <v>0</v>
      </c>
      <c r="K1373" s="168">
        <f t="shared" si="334"/>
        <v>0</v>
      </c>
      <c r="L1373" s="168">
        <f t="shared" si="334"/>
        <v>0</v>
      </c>
    </row>
    <row r="1374" spans="1:16" s="150" customFormat="1" ht="76.5" hidden="1">
      <c r="A1374" s="306"/>
      <c r="B1374" s="116" t="s">
        <v>52</v>
      </c>
      <c r="C1374" s="1"/>
      <c r="D1374" s="3" t="s">
        <v>20</v>
      </c>
      <c r="E1374" s="3" t="s">
        <v>16</v>
      </c>
      <c r="F1374" s="3" t="s">
        <v>634</v>
      </c>
      <c r="G1374" s="3" t="s">
        <v>53</v>
      </c>
      <c r="H1374" s="166">
        <f>I1374+J1374+K1374+L1374</f>
        <v>0</v>
      </c>
      <c r="I1374" s="168">
        <v>0</v>
      </c>
      <c r="J1374" s="168">
        <v>0</v>
      </c>
      <c r="K1374" s="168">
        <v>0</v>
      </c>
      <c r="L1374" s="168"/>
    </row>
    <row r="1375" spans="1:16" s="68" customFormat="1" ht="63.75" hidden="1">
      <c r="A1375" s="67"/>
      <c r="B1375" s="13" t="s">
        <v>587</v>
      </c>
      <c r="C1375" s="70"/>
      <c r="D1375" s="3" t="s">
        <v>20</v>
      </c>
      <c r="E1375" s="3" t="s">
        <v>16</v>
      </c>
      <c r="F1375" s="3" t="s">
        <v>592</v>
      </c>
      <c r="G1375" s="3"/>
      <c r="H1375" s="166">
        <f>SUM(I1375:L1375)</f>
        <v>0</v>
      </c>
      <c r="I1375" s="308">
        <f>I1376</f>
        <v>0</v>
      </c>
      <c r="J1375" s="308">
        <f t="shared" ref="J1375:L1376" si="335">J1376</f>
        <v>0</v>
      </c>
      <c r="K1375" s="308">
        <f t="shared" si="335"/>
        <v>0</v>
      </c>
      <c r="L1375" s="308">
        <f t="shared" si="335"/>
        <v>0</v>
      </c>
      <c r="M1375" s="343"/>
      <c r="N1375" s="343"/>
      <c r="O1375" s="343"/>
      <c r="P1375" s="343"/>
    </row>
    <row r="1376" spans="1:16" s="68" customFormat="1" ht="51" hidden="1">
      <c r="A1376" s="67"/>
      <c r="B1376" s="169" t="s">
        <v>88</v>
      </c>
      <c r="C1376" s="1"/>
      <c r="D1376" s="3" t="s">
        <v>20</v>
      </c>
      <c r="E1376" s="3" t="s">
        <v>16</v>
      </c>
      <c r="F1376" s="3" t="s">
        <v>592</v>
      </c>
      <c r="G1376" s="3" t="s">
        <v>49</v>
      </c>
      <c r="H1376" s="166">
        <f t="shared" ref="H1376:H1385" si="336">I1376+J1376+K1376+L1376</f>
        <v>0</v>
      </c>
      <c r="I1376" s="308">
        <f>I1377</f>
        <v>0</v>
      </c>
      <c r="J1376" s="308">
        <f t="shared" si="335"/>
        <v>0</v>
      </c>
      <c r="K1376" s="308">
        <f t="shared" si="335"/>
        <v>0</v>
      </c>
      <c r="L1376" s="308">
        <f t="shared" si="335"/>
        <v>0</v>
      </c>
      <c r="M1376" s="343"/>
      <c r="N1376" s="343"/>
      <c r="O1376" s="343"/>
      <c r="P1376" s="343"/>
    </row>
    <row r="1377" spans="1:16" s="68" customFormat="1" hidden="1">
      <c r="A1377" s="67"/>
      <c r="B1377" s="1" t="s">
        <v>51</v>
      </c>
      <c r="C1377" s="1"/>
      <c r="D1377" s="3" t="s">
        <v>20</v>
      </c>
      <c r="E1377" s="3" t="s">
        <v>16</v>
      </c>
      <c r="F1377" s="3" t="s">
        <v>592</v>
      </c>
      <c r="G1377" s="3" t="s">
        <v>50</v>
      </c>
      <c r="H1377" s="166">
        <f t="shared" si="336"/>
        <v>0</v>
      </c>
      <c r="I1377" s="308">
        <v>0</v>
      </c>
      <c r="J1377" s="308">
        <v>0</v>
      </c>
      <c r="K1377" s="308">
        <v>0</v>
      </c>
      <c r="L1377" s="308">
        <f>L1378</f>
        <v>0</v>
      </c>
      <c r="M1377" s="343"/>
      <c r="N1377" s="343"/>
      <c r="O1377" s="343"/>
      <c r="P1377" s="343"/>
    </row>
    <row r="1378" spans="1:16" s="68" customFormat="1" ht="25.5" hidden="1">
      <c r="A1378" s="67"/>
      <c r="B1378" s="1" t="s">
        <v>54</v>
      </c>
      <c r="C1378" s="1"/>
      <c r="D1378" s="3" t="s">
        <v>20</v>
      </c>
      <c r="E1378" s="3" t="s">
        <v>16</v>
      </c>
      <c r="F1378" s="3" t="s">
        <v>592</v>
      </c>
      <c r="G1378" s="3" t="s">
        <v>48</v>
      </c>
      <c r="H1378" s="166">
        <f t="shared" si="336"/>
        <v>0</v>
      </c>
      <c r="I1378" s="308">
        <v>0</v>
      </c>
      <c r="J1378" s="308">
        <v>0</v>
      </c>
      <c r="K1378" s="308">
        <v>0</v>
      </c>
      <c r="L1378" s="308"/>
      <c r="M1378" s="343"/>
      <c r="N1378" s="343"/>
      <c r="O1378" s="343"/>
      <c r="P1378" s="343"/>
    </row>
    <row r="1379" spans="1:16" s="68" customFormat="1" ht="38.25" hidden="1">
      <c r="A1379" s="69"/>
      <c r="B1379" s="13" t="s">
        <v>214</v>
      </c>
      <c r="C1379" s="18"/>
      <c r="D1379" s="3" t="s">
        <v>20</v>
      </c>
      <c r="E1379" s="3" t="s">
        <v>16</v>
      </c>
      <c r="F1379" s="22" t="s">
        <v>215</v>
      </c>
      <c r="G1379" s="19"/>
      <c r="H1379" s="166">
        <f t="shared" si="336"/>
        <v>0</v>
      </c>
      <c r="I1379" s="308">
        <f>I1380</f>
        <v>0</v>
      </c>
      <c r="J1379" s="308">
        <f t="shared" ref="J1379:L1382" si="337">J1380</f>
        <v>0</v>
      </c>
      <c r="K1379" s="308">
        <f t="shared" si="337"/>
        <v>0</v>
      </c>
      <c r="L1379" s="308">
        <f t="shared" si="337"/>
        <v>0</v>
      </c>
      <c r="M1379" s="343"/>
      <c r="N1379" s="343"/>
      <c r="O1379" s="343"/>
      <c r="P1379" s="343"/>
    </row>
    <row r="1380" spans="1:16" s="68" customFormat="1" ht="38.25" hidden="1">
      <c r="A1380" s="69"/>
      <c r="B1380" s="13" t="s">
        <v>697</v>
      </c>
      <c r="C1380" s="18"/>
      <c r="D1380" s="3" t="s">
        <v>20</v>
      </c>
      <c r="E1380" s="3" t="s">
        <v>16</v>
      </c>
      <c r="F1380" s="22" t="s">
        <v>698</v>
      </c>
      <c r="G1380" s="15"/>
      <c r="H1380" s="166">
        <f t="shared" si="336"/>
        <v>0</v>
      </c>
      <c r="I1380" s="308">
        <f>I1381</f>
        <v>0</v>
      </c>
      <c r="J1380" s="308">
        <f t="shared" si="337"/>
        <v>0</v>
      </c>
      <c r="K1380" s="308">
        <f t="shared" si="337"/>
        <v>0</v>
      </c>
      <c r="L1380" s="308">
        <f t="shared" si="337"/>
        <v>0</v>
      </c>
      <c r="M1380" s="343"/>
      <c r="N1380" s="343"/>
      <c r="O1380" s="343"/>
      <c r="P1380" s="343"/>
    </row>
    <row r="1381" spans="1:16" s="68" customFormat="1" ht="51" hidden="1">
      <c r="A1381" s="69"/>
      <c r="B1381" s="13" t="s">
        <v>88</v>
      </c>
      <c r="C1381" s="14"/>
      <c r="D1381" s="3" t="s">
        <v>20</v>
      </c>
      <c r="E1381" s="3" t="s">
        <v>16</v>
      </c>
      <c r="F1381" s="22" t="s">
        <v>698</v>
      </c>
      <c r="G1381" s="15" t="s">
        <v>49</v>
      </c>
      <c r="H1381" s="166">
        <f t="shared" si="336"/>
        <v>0</v>
      </c>
      <c r="I1381" s="308">
        <f>I1382</f>
        <v>0</v>
      </c>
      <c r="J1381" s="308">
        <f t="shared" si="337"/>
        <v>0</v>
      </c>
      <c r="K1381" s="308">
        <f t="shared" si="337"/>
        <v>0</v>
      </c>
      <c r="L1381" s="308">
        <f t="shared" si="337"/>
        <v>0</v>
      </c>
      <c r="M1381" s="343"/>
      <c r="N1381" s="343"/>
      <c r="O1381" s="343"/>
      <c r="P1381" s="343"/>
    </row>
    <row r="1382" spans="1:16" s="68" customFormat="1" hidden="1">
      <c r="A1382" s="69"/>
      <c r="B1382" s="13" t="s">
        <v>51</v>
      </c>
      <c r="C1382" s="14"/>
      <c r="D1382" s="3" t="s">
        <v>20</v>
      </c>
      <c r="E1382" s="3" t="s">
        <v>16</v>
      </c>
      <c r="F1382" s="22" t="s">
        <v>698</v>
      </c>
      <c r="G1382" s="15" t="s">
        <v>50</v>
      </c>
      <c r="H1382" s="166">
        <f t="shared" si="336"/>
        <v>0</v>
      </c>
      <c r="I1382" s="308">
        <f>I1383</f>
        <v>0</v>
      </c>
      <c r="J1382" s="308">
        <f t="shared" si="337"/>
        <v>0</v>
      </c>
      <c r="K1382" s="308">
        <f t="shared" si="337"/>
        <v>0</v>
      </c>
      <c r="L1382" s="308">
        <f t="shared" si="337"/>
        <v>0</v>
      </c>
      <c r="M1382" s="343"/>
      <c r="N1382" s="343"/>
      <c r="O1382" s="343"/>
      <c r="P1382" s="343"/>
    </row>
    <row r="1383" spans="1:16" s="68" customFormat="1" ht="76.5" hidden="1">
      <c r="A1383" s="69"/>
      <c r="B1383" s="13" t="s">
        <v>52</v>
      </c>
      <c r="C1383" s="14"/>
      <c r="D1383" s="3" t="s">
        <v>20</v>
      </c>
      <c r="E1383" s="3" t="s">
        <v>16</v>
      </c>
      <c r="F1383" s="22" t="s">
        <v>698</v>
      </c>
      <c r="G1383" s="15" t="s">
        <v>53</v>
      </c>
      <c r="H1383" s="166">
        <f t="shared" si="336"/>
        <v>0</v>
      </c>
      <c r="I1383" s="308">
        <v>0</v>
      </c>
      <c r="J1383" s="308">
        <v>0</v>
      </c>
      <c r="K1383" s="308">
        <v>0</v>
      </c>
      <c r="L1383" s="308"/>
      <c r="M1383" s="343"/>
      <c r="N1383" s="343"/>
      <c r="O1383" s="343"/>
      <c r="P1383" s="343"/>
    </row>
    <row r="1384" spans="1:16" s="150" customFormat="1" ht="25.5">
      <c r="A1384" s="199"/>
      <c r="B1384" s="200" t="s">
        <v>31</v>
      </c>
      <c r="C1384" s="200"/>
      <c r="D1384" s="140" t="s">
        <v>20</v>
      </c>
      <c r="E1384" s="140" t="s">
        <v>20</v>
      </c>
      <c r="F1384" s="140"/>
      <c r="G1384" s="140"/>
      <c r="H1384" s="167">
        <f t="shared" si="336"/>
        <v>43.6</v>
      </c>
      <c r="I1384" s="167">
        <f>I1385+I1417</f>
        <v>43.6</v>
      </c>
      <c r="J1384" s="167">
        <f>J1385+J1417</f>
        <v>0</v>
      </c>
      <c r="K1384" s="167">
        <f>K1385+K1417</f>
        <v>0</v>
      </c>
      <c r="L1384" s="167">
        <f>L1385+L1417</f>
        <v>0</v>
      </c>
    </row>
    <row r="1385" spans="1:16" s="151" customFormat="1" ht="38.25">
      <c r="A1385" s="199"/>
      <c r="B1385" s="284" t="s">
        <v>161</v>
      </c>
      <c r="C1385" s="200"/>
      <c r="D1385" s="117" t="s">
        <v>20</v>
      </c>
      <c r="E1385" s="117" t="s">
        <v>20</v>
      </c>
      <c r="F1385" s="117" t="s">
        <v>300</v>
      </c>
      <c r="G1385" s="140"/>
      <c r="H1385" s="167">
        <f t="shared" si="336"/>
        <v>0</v>
      </c>
      <c r="I1385" s="168">
        <f>I1386</f>
        <v>0</v>
      </c>
      <c r="J1385" s="168">
        <f>J1386</f>
        <v>0</v>
      </c>
      <c r="K1385" s="168">
        <f>K1386</f>
        <v>0</v>
      </c>
      <c r="L1385" s="168">
        <f>L1386</f>
        <v>0</v>
      </c>
    </row>
    <row r="1386" spans="1:16" s="151" customFormat="1" ht="30" customHeight="1">
      <c r="A1386" s="199"/>
      <c r="B1386" s="284" t="s">
        <v>205</v>
      </c>
      <c r="C1386" s="200"/>
      <c r="D1386" s="117" t="s">
        <v>20</v>
      </c>
      <c r="E1386" s="117" t="s">
        <v>20</v>
      </c>
      <c r="F1386" s="117" t="s">
        <v>322</v>
      </c>
      <c r="G1386" s="140"/>
      <c r="H1386" s="167">
        <f>SUM(I1386:L1386)</f>
        <v>0</v>
      </c>
      <c r="I1386" s="168">
        <f>I1387+I1395+I1400+I1405+I1413</f>
        <v>0</v>
      </c>
      <c r="J1386" s="168">
        <f>J1387+J1395+J1400+J1405+J1413</f>
        <v>0</v>
      </c>
      <c r="K1386" s="168">
        <f>K1387+K1395+K1400+K1405+K1413</f>
        <v>0</v>
      </c>
      <c r="L1386" s="168">
        <f>L1387+L1395+L1400+L1405+L1413</f>
        <v>0</v>
      </c>
    </row>
    <row r="1387" spans="1:16" ht="114.75" hidden="1">
      <c r="A1387" s="148"/>
      <c r="B1387" s="76" t="s">
        <v>510</v>
      </c>
      <c r="C1387" s="116"/>
      <c r="D1387" s="117" t="s">
        <v>20</v>
      </c>
      <c r="E1387" s="117" t="s">
        <v>20</v>
      </c>
      <c r="F1387" s="117" t="s">
        <v>319</v>
      </c>
      <c r="G1387" s="140"/>
      <c r="H1387" s="167">
        <f>I1387+J1387+K1387+L1387</f>
        <v>0</v>
      </c>
      <c r="I1387" s="168">
        <f t="shared" ref="I1387:L1388" si="338">I1388</f>
        <v>0</v>
      </c>
      <c r="J1387" s="168">
        <f t="shared" si="338"/>
        <v>0</v>
      </c>
      <c r="K1387" s="168">
        <f t="shared" si="338"/>
        <v>0</v>
      </c>
      <c r="L1387" s="168">
        <f t="shared" si="338"/>
        <v>0</v>
      </c>
    </row>
    <row r="1388" spans="1:16" s="151" customFormat="1" ht="51" hidden="1">
      <c r="A1388" s="148"/>
      <c r="B1388" s="116" t="s">
        <v>88</v>
      </c>
      <c r="C1388" s="116"/>
      <c r="D1388" s="117" t="s">
        <v>20</v>
      </c>
      <c r="E1388" s="117" t="s">
        <v>20</v>
      </c>
      <c r="F1388" s="117" t="s">
        <v>319</v>
      </c>
      <c r="G1388" s="117" t="s">
        <v>49</v>
      </c>
      <c r="H1388" s="167">
        <f>I1388+J1388+K1388+L1388</f>
        <v>0</v>
      </c>
      <c r="I1388" s="168">
        <f t="shared" si="338"/>
        <v>0</v>
      </c>
      <c r="J1388" s="168">
        <f t="shared" si="338"/>
        <v>0</v>
      </c>
      <c r="K1388" s="168">
        <f>K1389+K1392</f>
        <v>0</v>
      </c>
      <c r="L1388" s="168">
        <f>L1389</f>
        <v>0</v>
      </c>
    </row>
    <row r="1389" spans="1:16" s="151" customFormat="1" hidden="1">
      <c r="A1389" s="148"/>
      <c r="B1389" s="116" t="s">
        <v>51</v>
      </c>
      <c r="C1389" s="116"/>
      <c r="D1389" s="117" t="s">
        <v>20</v>
      </c>
      <c r="E1389" s="117" t="s">
        <v>20</v>
      </c>
      <c r="F1389" s="117" t="s">
        <v>319</v>
      </c>
      <c r="G1389" s="117" t="s">
        <v>50</v>
      </c>
      <c r="H1389" s="167">
        <f>I1389+J1389+K1389+L1389</f>
        <v>0</v>
      </c>
      <c r="I1389" s="168">
        <f>I1390+I1391</f>
        <v>0</v>
      </c>
      <c r="J1389" s="168">
        <f>J1390+J1391</f>
        <v>0</v>
      </c>
      <c r="K1389" s="168">
        <f>K1390+K1391</f>
        <v>0</v>
      </c>
      <c r="L1389" s="168">
        <f>L1390+L1391</f>
        <v>0</v>
      </c>
    </row>
    <row r="1390" spans="1:16" s="151" customFormat="1" ht="76.5" hidden="1">
      <c r="A1390" s="148"/>
      <c r="B1390" s="116" t="s">
        <v>52</v>
      </c>
      <c r="C1390" s="116"/>
      <c r="D1390" s="117" t="s">
        <v>20</v>
      </c>
      <c r="E1390" s="117" t="s">
        <v>20</v>
      </c>
      <c r="F1390" s="117" t="s">
        <v>319</v>
      </c>
      <c r="G1390" s="117" t="s">
        <v>53</v>
      </c>
      <c r="H1390" s="167">
        <f>SUM(I1390:L1390)</f>
        <v>0</v>
      </c>
      <c r="I1390" s="168">
        <v>0</v>
      </c>
      <c r="J1390" s="168">
        <v>0</v>
      </c>
      <c r="K1390" s="168"/>
      <c r="L1390" s="168">
        <v>0</v>
      </c>
    </row>
    <row r="1391" spans="1:16" s="151" customFormat="1" ht="30" hidden="1" customHeight="1">
      <c r="A1391" s="148"/>
      <c r="B1391" s="116" t="s">
        <v>54</v>
      </c>
      <c r="C1391" s="116"/>
      <c r="D1391" s="117" t="s">
        <v>20</v>
      </c>
      <c r="E1391" s="117" t="s">
        <v>20</v>
      </c>
      <c r="F1391" s="117" t="s">
        <v>319</v>
      </c>
      <c r="G1391" s="117" t="s">
        <v>48</v>
      </c>
      <c r="H1391" s="167">
        <f>I1391+J1391+K1391+L1391</f>
        <v>0</v>
      </c>
      <c r="I1391" s="168">
        <v>0</v>
      </c>
      <c r="J1391" s="168">
        <v>0</v>
      </c>
      <c r="K1391" s="168"/>
      <c r="L1391" s="168">
        <v>0</v>
      </c>
    </row>
    <row r="1392" spans="1:16" s="151" customFormat="1" hidden="1">
      <c r="A1392" s="148"/>
      <c r="B1392" s="217" t="s">
        <v>66</v>
      </c>
      <c r="C1392" s="116"/>
      <c r="D1392" s="117" t="s">
        <v>20</v>
      </c>
      <c r="E1392" s="117" t="s">
        <v>20</v>
      </c>
      <c r="F1392" s="117" t="s">
        <v>319</v>
      </c>
      <c r="G1392" s="117" t="s">
        <v>64</v>
      </c>
      <c r="H1392" s="167">
        <f>I1392+J1392+K1392+L1392</f>
        <v>0</v>
      </c>
      <c r="I1392" s="168">
        <f>I1393+I1394</f>
        <v>0</v>
      </c>
      <c r="J1392" s="168">
        <f>J1393+J1394</f>
        <v>0</v>
      </c>
      <c r="K1392" s="168">
        <f>K1393+K1394</f>
        <v>0</v>
      </c>
      <c r="L1392" s="168">
        <f>L1393+L1394</f>
        <v>0</v>
      </c>
    </row>
    <row r="1393" spans="1:12" s="151" customFormat="1" ht="49.5" hidden="1" customHeight="1">
      <c r="A1393" s="148"/>
      <c r="B1393" s="217" t="s">
        <v>83</v>
      </c>
      <c r="C1393" s="116"/>
      <c r="D1393" s="117" t="s">
        <v>20</v>
      </c>
      <c r="E1393" s="117" t="s">
        <v>20</v>
      </c>
      <c r="F1393" s="117" t="s">
        <v>319</v>
      </c>
      <c r="G1393" s="117" t="s">
        <v>65</v>
      </c>
      <c r="H1393" s="167">
        <f>SUM(I1393:L1393)</f>
        <v>0</v>
      </c>
      <c r="I1393" s="168">
        <v>0</v>
      </c>
      <c r="J1393" s="168">
        <v>0</v>
      </c>
      <c r="K1393" s="168">
        <v>0</v>
      </c>
      <c r="L1393" s="168">
        <v>0</v>
      </c>
    </row>
    <row r="1394" spans="1:12" s="151" customFormat="1" ht="25.5" hidden="1">
      <c r="A1394" s="148"/>
      <c r="B1394" s="217" t="s">
        <v>84</v>
      </c>
      <c r="C1394" s="116"/>
      <c r="D1394" s="117" t="s">
        <v>20</v>
      </c>
      <c r="E1394" s="117" t="s">
        <v>20</v>
      </c>
      <c r="F1394" s="117" t="s">
        <v>319</v>
      </c>
      <c r="G1394" s="117" t="s">
        <v>82</v>
      </c>
      <c r="H1394" s="167">
        <f>I1394+J1394+K1394+L1394</f>
        <v>0</v>
      </c>
      <c r="I1394" s="168">
        <v>0</v>
      </c>
      <c r="J1394" s="168">
        <v>0</v>
      </c>
      <c r="K1394" s="168">
        <v>0</v>
      </c>
      <c r="L1394" s="168">
        <v>0</v>
      </c>
    </row>
    <row r="1395" spans="1:12" s="151" customFormat="1" ht="30" hidden="1" customHeight="1">
      <c r="A1395" s="148"/>
      <c r="B1395" s="76" t="s">
        <v>511</v>
      </c>
      <c r="C1395" s="116"/>
      <c r="D1395" s="117" t="s">
        <v>20</v>
      </c>
      <c r="E1395" s="117" t="s">
        <v>20</v>
      </c>
      <c r="F1395" s="117" t="s">
        <v>320</v>
      </c>
      <c r="G1395" s="117"/>
      <c r="H1395" s="167">
        <f>I1395+J1395+K1395+L1395</f>
        <v>0</v>
      </c>
      <c r="I1395" s="168">
        <f t="shared" ref="I1395:L1396" si="339">I1396</f>
        <v>0</v>
      </c>
      <c r="J1395" s="168">
        <f t="shared" si="339"/>
        <v>0</v>
      </c>
      <c r="K1395" s="168">
        <f t="shared" si="339"/>
        <v>0</v>
      </c>
      <c r="L1395" s="168">
        <f t="shared" si="339"/>
        <v>0</v>
      </c>
    </row>
    <row r="1396" spans="1:12" s="151" customFormat="1" ht="51" hidden="1">
      <c r="A1396" s="148"/>
      <c r="B1396" s="116" t="s">
        <v>88</v>
      </c>
      <c r="C1396" s="116"/>
      <c r="D1396" s="117" t="s">
        <v>20</v>
      </c>
      <c r="E1396" s="117" t="s">
        <v>20</v>
      </c>
      <c r="F1396" s="117" t="s">
        <v>320</v>
      </c>
      <c r="G1396" s="117" t="s">
        <v>49</v>
      </c>
      <c r="H1396" s="167">
        <f>SUM(I1396:L1396)</f>
        <v>0</v>
      </c>
      <c r="I1396" s="168">
        <f t="shared" si="339"/>
        <v>0</v>
      </c>
      <c r="J1396" s="168">
        <f t="shared" si="339"/>
        <v>0</v>
      </c>
      <c r="K1396" s="168">
        <f t="shared" si="339"/>
        <v>0</v>
      </c>
      <c r="L1396" s="168">
        <f t="shared" si="339"/>
        <v>0</v>
      </c>
    </row>
    <row r="1397" spans="1:12" s="151" customFormat="1" hidden="1">
      <c r="A1397" s="148"/>
      <c r="B1397" s="116" t="s">
        <v>51</v>
      </c>
      <c r="C1397" s="116"/>
      <c r="D1397" s="117" t="s">
        <v>20</v>
      </c>
      <c r="E1397" s="117" t="s">
        <v>20</v>
      </c>
      <c r="F1397" s="117" t="s">
        <v>320</v>
      </c>
      <c r="G1397" s="117" t="s">
        <v>50</v>
      </c>
      <c r="H1397" s="167">
        <f>I1397+J1397+K1397+L1397</f>
        <v>0</v>
      </c>
      <c r="I1397" s="168">
        <f>I1398+I1399</f>
        <v>0</v>
      </c>
      <c r="J1397" s="168">
        <f>J1398+J1399</f>
        <v>0</v>
      </c>
      <c r="K1397" s="168">
        <f>K1398+K1399</f>
        <v>0</v>
      </c>
      <c r="L1397" s="168">
        <f>L1398+L1399</f>
        <v>0</v>
      </c>
    </row>
    <row r="1398" spans="1:12" s="151" customFormat="1" ht="76.5" hidden="1">
      <c r="A1398" s="148"/>
      <c r="B1398" s="116" t="s">
        <v>52</v>
      </c>
      <c r="C1398" s="116"/>
      <c r="D1398" s="117" t="s">
        <v>20</v>
      </c>
      <c r="E1398" s="117" t="s">
        <v>20</v>
      </c>
      <c r="F1398" s="117" t="s">
        <v>320</v>
      </c>
      <c r="G1398" s="117" t="s">
        <v>53</v>
      </c>
      <c r="H1398" s="167">
        <f>SUM(I1398:L1398)</f>
        <v>0</v>
      </c>
      <c r="I1398" s="168"/>
      <c r="J1398" s="168">
        <v>0</v>
      </c>
      <c r="K1398" s="168">
        <v>0</v>
      </c>
      <c r="L1398" s="168">
        <v>0</v>
      </c>
    </row>
    <row r="1399" spans="1:12" s="151" customFormat="1" ht="25.5" hidden="1">
      <c r="A1399" s="148"/>
      <c r="B1399" s="116" t="s">
        <v>54</v>
      </c>
      <c r="C1399" s="116"/>
      <c r="D1399" s="117" t="s">
        <v>20</v>
      </c>
      <c r="E1399" s="117" t="s">
        <v>20</v>
      </c>
      <c r="F1399" s="117" t="s">
        <v>320</v>
      </c>
      <c r="G1399" s="117" t="s">
        <v>48</v>
      </c>
      <c r="H1399" s="167">
        <f>I1399+J1399+K1399+L1399</f>
        <v>0</v>
      </c>
      <c r="I1399" s="168"/>
      <c r="J1399" s="168">
        <v>0</v>
      </c>
      <c r="K1399" s="168">
        <v>0</v>
      </c>
      <c r="L1399" s="168">
        <v>0</v>
      </c>
    </row>
    <row r="1400" spans="1:12" s="151" customFormat="1" ht="89.25" hidden="1">
      <c r="A1400" s="148"/>
      <c r="B1400" s="76" t="s">
        <v>494</v>
      </c>
      <c r="C1400" s="116"/>
      <c r="D1400" s="117" t="s">
        <v>20</v>
      </c>
      <c r="E1400" s="117" t="s">
        <v>20</v>
      </c>
      <c r="F1400" s="117" t="s">
        <v>321</v>
      </c>
      <c r="G1400" s="117"/>
      <c r="H1400" s="167">
        <f>I1400+J1400+K1400+L1400</f>
        <v>0</v>
      </c>
      <c r="I1400" s="168">
        <f t="shared" ref="I1400:L1401" si="340">I1401</f>
        <v>0</v>
      </c>
      <c r="J1400" s="168">
        <f t="shared" si="340"/>
        <v>0</v>
      </c>
      <c r="K1400" s="168">
        <f t="shared" si="340"/>
        <v>0</v>
      </c>
      <c r="L1400" s="168">
        <f t="shared" si="340"/>
        <v>0</v>
      </c>
    </row>
    <row r="1401" spans="1:12" s="151" customFormat="1" ht="51" hidden="1">
      <c r="A1401" s="148"/>
      <c r="B1401" s="116" t="s">
        <v>88</v>
      </c>
      <c r="C1401" s="116"/>
      <c r="D1401" s="117" t="s">
        <v>20</v>
      </c>
      <c r="E1401" s="117" t="s">
        <v>20</v>
      </c>
      <c r="F1401" s="117" t="s">
        <v>321</v>
      </c>
      <c r="G1401" s="117" t="s">
        <v>49</v>
      </c>
      <c r="H1401" s="167">
        <f>I1401+J1401+K1401+L1401</f>
        <v>0</v>
      </c>
      <c r="I1401" s="168">
        <f>I1402</f>
        <v>0</v>
      </c>
      <c r="J1401" s="168">
        <f>J1402</f>
        <v>0</v>
      </c>
      <c r="K1401" s="168">
        <f t="shared" si="340"/>
        <v>0</v>
      </c>
      <c r="L1401" s="168">
        <f t="shared" si="340"/>
        <v>0</v>
      </c>
    </row>
    <row r="1402" spans="1:12" s="151" customFormat="1" hidden="1">
      <c r="A1402" s="148"/>
      <c r="B1402" s="217" t="s">
        <v>66</v>
      </c>
      <c r="C1402" s="116"/>
      <c r="D1402" s="117" t="s">
        <v>20</v>
      </c>
      <c r="E1402" s="117" t="s">
        <v>20</v>
      </c>
      <c r="F1402" s="117" t="s">
        <v>321</v>
      </c>
      <c r="G1402" s="117" t="s">
        <v>64</v>
      </c>
      <c r="H1402" s="167">
        <f>I1402+J1402+K1402+L1402</f>
        <v>0</v>
      </c>
      <c r="I1402" s="168">
        <f>I1403+I1404</f>
        <v>0</v>
      </c>
      <c r="J1402" s="168">
        <f>J1403+J1404</f>
        <v>0</v>
      </c>
      <c r="K1402" s="168">
        <f>K1403+K1404</f>
        <v>0</v>
      </c>
      <c r="L1402" s="168">
        <f>L1403+L1404</f>
        <v>0</v>
      </c>
    </row>
    <row r="1403" spans="1:12" s="231" customFormat="1" ht="76.5" hidden="1">
      <c r="A1403" s="148"/>
      <c r="B1403" s="217" t="s">
        <v>83</v>
      </c>
      <c r="C1403" s="116"/>
      <c r="D1403" s="117" t="s">
        <v>20</v>
      </c>
      <c r="E1403" s="117" t="s">
        <v>20</v>
      </c>
      <c r="F1403" s="117" t="s">
        <v>321</v>
      </c>
      <c r="G1403" s="117" t="s">
        <v>65</v>
      </c>
      <c r="H1403" s="167">
        <f>SUM(I1403:L1403)</f>
        <v>0</v>
      </c>
      <c r="I1403" s="168">
        <v>0</v>
      </c>
      <c r="J1403" s="168"/>
      <c r="K1403" s="168">
        <v>0</v>
      </c>
      <c r="L1403" s="168">
        <v>0</v>
      </c>
    </row>
    <row r="1404" spans="1:12" s="231" customFormat="1" ht="25.5" hidden="1">
      <c r="A1404" s="148"/>
      <c r="B1404" s="217" t="s">
        <v>84</v>
      </c>
      <c r="C1404" s="116"/>
      <c r="D1404" s="117" t="s">
        <v>20</v>
      </c>
      <c r="E1404" s="117" t="s">
        <v>20</v>
      </c>
      <c r="F1404" s="117" t="s">
        <v>321</v>
      </c>
      <c r="G1404" s="117" t="s">
        <v>82</v>
      </c>
      <c r="H1404" s="167">
        <f>I1404+J1404+K1404+L1404</f>
        <v>0</v>
      </c>
      <c r="I1404" s="168">
        <v>0</v>
      </c>
      <c r="J1404" s="168"/>
      <c r="K1404" s="168">
        <v>0</v>
      </c>
      <c r="L1404" s="168">
        <v>0</v>
      </c>
    </row>
    <row r="1405" spans="1:12" s="147" customFormat="1" ht="25.5">
      <c r="A1405" s="148"/>
      <c r="B1405" s="116" t="s">
        <v>538</v>
      </c>
      <c r="C1405" s="116"/>
      <c r="D1405" s="117" t="s">
        <v>20</v>
      </c>
      <c r="E1405" s="117" t="s">
        <v>20</v>
      </c>
      <c r="F1405" s="117" t="s">
        <v>541</v>
      </c>
      <c r="G1405" s="117"/>
      <c r="H1405" s="167">
        <f>SUM(I1405:L1405)</f>
        <v>0</v>
      </c>
      <c r="I1405" s="168">
        <f>I1406</f>
        <v>0</v>
      </c>
      <c r="J1405" s="168">
        <f t="shared" ref="J1405:L1406" si="341">J1406</f>
        <v>0</v>
      </c>
      <c r="K1405" s="168">
        <f t="shared" si="341"/>
        <v>0</v>
      </c>
      <c r="L1405" s="168">
        <f t="shared" si="341"/>
        <v>0</v>
      </c>
    </row>
    <row r="1406" spans="1:12" s="151" customFormat="1" ht="51">
      <c r="A1406" s="148"/>
      <c r="B1406" s="116" t="s">
        <v>88</v>
      </c>
      <c r="C1406" s="116"/>
      <c r="D1406" s="117" t="s">
        <v>20</v>
      </c>
      <c r="E1406" s="117" t="s">
        <v>20</v>
      </c>
      <c r="F1406" s="117" t="s">
        <v>541</v>
      </c>
      <c r="G1406" s="117" t="s">
        <v>49</v>
      </c>
      <c r="H1406" s="167">
        <f t="shared" ref="H1406:H1416" si="342">I1406+J1406+K1406+L1406</f>
        <v>0</v>
      </c>
      <c r="I1406" s="168">
        <f>I1407+I1410</f>
        <v>0</v>
      </c>
      <c r="J1406" s="168">
        <f>J1407</f>
        <v>0</v>
      </c>
      <c r="K1406" s="168">
        <f t="shared" si="341"/>
        <v>0</v>
      </c>
      <c r="L1406" s="168">
        <f t="shared" si="341"/>
        <v>0</v>
      </c>
    </row>
    <row r="1407" spans="1:12" s="201" customFormat="1" ht="30" customHeight="1">
      <c r="A1407" s="148"/>
      <c r="B1407" s="116" t="s">
        <v>51</v>
      </c>
      <c r="C1407" s="116"/>
      <c r="D1407" s="117" t="s">
        <v>20</v>
      </c>
      <c r="E1407" s="117" t="s">
        <v>20</v>
      </c>
      <c r="F1407" s="117" t="s">
        <v>541</v>
      </c>
      <c r="G1407" s="117" t="s">
        <v>50</v>
      </c>
      <c r="H1407" s="167">
        <f t="shared" si="342"/>
        <v>31</v>
      </c>
      <c r="I1407" s="168">
        <f>I1408+I1409</f>
        <v>31</v>
      </c>
      <c r="J1407" s="168">
        <f>J1408+J1409</f>
        <v>0</v>
      </c>
      <c r="K1407" s="168">
        <f>K1408+K1409</f>
        <v>0</v>
      </c>
      <c r="L1407" s="168">
        <f>L1408+L1409</f>
        <v>0</v>
      </c>
    </row>
    <row r="1408" spans="1:12" s="222" customFormat="1" ht="76.5">
      <c r="A1408" s="148"/>
      <c r="B1408" s="116" t="s">
        <v>52</v>
      </c>
      <c r="C1408" s="116"/>
      <c r="D1408" s="117" t="s">
        <v>20</v>
      </c>
      <c r="E1408" s="117" t="s">
        <v>20</v>
      </c>
      <c r="F1408" s="117" t="s">
        <v>541</v>
      </c>
      <c r="G1408" s="117" t="s">
        <v>53</v>
      </c>
      <c r="H1408" s="167">
        <f>SUM(I1408:L1408)</f>
        <v>31</v>
      </c>
      <c r="I1408" s="168">
        <f>31</f>
        <v>31</v>
      </c>
      <c r="J1408" s="168">
        <v>0</v>
      </c>
      <c r="K1408" s="168">
        <v>0</v>
      </c>
      <c r="L1408" s="168">
        <v>0</v>
      </c>
    </row>
    <row r="1409" spans="1:16" s="222" customFormat="1" ht="25.5" hidden="1">
      <c r="A1409" s="148"/>
      <c r="B1409" s="116" t="s">
        <v>54</v>
      </c>
      <c r="C1409" s="116"/>
      <c r="D1409" s="117" t="s">
        <v>20</v>
      </c>
      <c r="E1409" s="117" t="s">
        <v>20</v>
      </c>
      <c r="F1409" s="117" t="s">
        <v>541</v>
      </c>
      <c r="G1409" s="117" t="s">
        <v>48</v>
      </c>
      <c r="H1409" s="167">
        <f t="shared" si="342"/>
        <v>0</v>
      </c>
      <c r="I1409" s="168"/>
      <c r="J1409" s="168">
        <v>0</v>
      </c>
      <c r="K1409" s="168">
        <v>0</v>
      </c>
      <c r="L1409" s="168">
        <v>0</v>
      </c>
    </row>
    <row r="1410" spans="1:16" s="222" customFormat="1">
      <c r="A1410" s="148"/>
      <c r="B1410" s="217" t="s">
        <v>66</v>
      </c>
      <c r="C1410" s="116"/>
      <c r="D1410" s="117" t="s">
        <v>20</v>
      </c>
      <c r="E1410" s="117" t="s">
        <v>20</v>
      </c>
      <c r="F1410" s="117" t="s">
        <v>541</v>
      </c>
      <c r="G1410" s="117" t="s">
        <v>64</v>
      </c>
      <c r="H1410" s="167">
        <f t="shared" si="342"/>
        <v>-31</v>
      </c>
      <c r="I1410" s="168">
        <f>I1411+I1412</f>
        <v>-31</v>
      </c>
      <c r="J1410" s="168">
        <f>J1411+J1412</f>
        <v>0</v>
      </c>
      <c r="K1410" s="168">
        <f>K1411+K1412</f>
        <v>0</v>
      </c>
      <c r="L1410" s="168">
        <f>L1411+L1412</f>
        <v>0</v>
      </c>
    </row>
    <row r="1411" spans="1:16" s="150" customFormat="1" ht="76.5">
      <c r="A1411" s="148"/>
      <c r="B1411" s="217" t="s">
        <v>83</v>
      </c>
      <c r="C1411" s="116"/>
      <c r="D1411" s="117" t="s">
        <v>20</v>
      </c>
      <c r="E1411" s="117" t="s">
        <v>20</v>
      </c>
      <c r="F1411" s="117" t="s">
        <v>541</v>
      </c>
      <c r="G1411" s="117" t="s">
        <v>65</v>
      </c>
      <c r="H1411" s="167">
        <f>SUM(I1411:L1411)</f>
        <v>-31</v>
      </c>
      <c r="I1411" s="168">
        <f>-31</f>
        <v>-31</v>
      </c>
      <c r="J1411" s="168">
        <v>0</v>
      </c>
      <c r="K1411" s="168">
        <v>0</v>
      </c>
      <c r="L1411" s="168">
        <v>0</v>
      </c>
    </row>
    <row r="1412" spans="1:16" s="150" customFormat="1" ht="25.5" hidden="1">
      <c r="A1412" s="148"/>
      <c r="B1412" s="217" t="s">
        <v>84</v>
      </c>
      <c r="C1412" s="116"/>
      <c r="D1412" s="117" t="s">
        <v>20</v>
      </c>
      <c r="E1412" s="117" t="s">
        <v>20</v>
      </c>
      <c r="F1412" s="117" t="s">
        <v>541</v>
      </c>
      <c r="G1412" s="117" t="s">
        <v>82</v>
      </c>
      <c r="H1412" s="167">
        <f t="shared" si="342"/>
        <v>0</v>
      </c>
      <c r="I1412" s="168"/>
      <c r="J1412" s="168">
        <v>0</v>
      </c>
      <c r="K1412" s="168">
        <v>0</v>
      </c>
      <c r="L1412" s="168">
        <v>0</v>
      </c>
    </row>
    <row r="1413" spans="1:16" s="201" customFormat="1" ht="63.75" hidden="1">
      <c r="A1413" s="9"/>
      <c r="B1413" s="217" t="s">
        <v>703</v>
      </c>
      <c r="C1413" s="138"/>
      <c r="D1413" s="146" t="s">
        <v>20</v>
      </c>
      <c r="E1413" s="146" t="s">
        <v>20</v>
      </c>
      <c r="F1413" s="117" t="s">
        <v>705</v>
      </c>
      <c r="G1413" s="146"/>
      <c r="H1413" s="320">
        <f t="shared" si="342"/>
        <v>0</v>
      </c>
      <c r="I1413" s="321">
        <f t="shared" ref="I1413:L1415" si="343">I1414</f>
        <v>0</v>
      </c>
      <c r="J1413" s="321">
        <f t="shared" si="343"/>
        <v>0</v>
      </c>
      <c r="K1413" s="321">
        <f t="shared" si="343"/>
        <v>0</v>
      </c>
      <c r="L1413" s="321">
        <f t="shared" si="343"/>
        <v>0</v>
      </c>
      <c r="M1413" s="359"/>
      <c r="N1413" s="359"/>
      <c r="O1413" s="359"/>
      <c r="P1413" s="359"/>
    </row>
    <row r="1414" spans="1:16" s="201" customFormat="1" ht="51" hidden="1">
      <c r="A1414" s="9"/>
      <c r="B1414" s="116" t="s">
        <v>88</v>
      </c>
      <c r="C1414" s="116"/>
      <c r="D1414" s="117" t="s">
        <v>20</v>
      </c>
      <c r="E1414" s="117" t="s">
        <v>20</v>
      </c>
      <c r="F1414" s="117" t="s">
        <v>705</v>
      </c>
      <c r="G1414" s="117" t="s">
        <v>49</v>
      </c>
      <c r="H1414" s="320">
        <f t="shared" si="342"/>
        <v>0</v>
      </c>
      <c r="I1414" s="321">
        <f t="shared" si="343"/>
        <v>0</v>
      </c>
      <c r="J1414" s="321">
        <f t="shared" si="343"/>
        <v>0</v>
      </c>
      <c r="K1414" s="321">
        <f t="shared" si="343"/>
        <v>0</v>
      </c>
      <c r="L1414" s="321">
        <f t="shared" si="343"/>
        <v>0</v>
      </c>
      <c r="M1414" s="359"/>
      <c r="N1414" s="359"/>
      <c r="O1414" s="359"/>
      <c r="P1414" s="359"/>
    </row>
    <row r="1415" spans="1:16" s="201" customFormat="1" hidden="1">
      <c r="A1415" s="9"/>
      <c r="B1415" s="116" t="s">
        <v>51</v>
      </c>
      <c r="C1415" s="116"/>
      <c r="D1415" s="117" t="s">
        <v>20</v>
      </c>
      <c r="E1415" s="117" t="s">
        <v>20</v>
      </c>
      <c r="F1415" s="117" t="s">
        <v>705</v>
      </c>
      <c r="G1415" s="117" t="s">
        <v>50</v>
      </c>
      <c r="H1415" s="320">
        <f t="shared" si="342"/>
        <v>0</v>
      </c>
      <c r="I1415" s="321">
        <f t="shared" si="343"/>
        <v>0</v>
      </c>
      <c r="J1415" s="321">
        <f t="shared" si="343"/>
        <v>0</v>
      </c>
      <c r="K1415" s="321">
        <f t="shared" si="343"/>
        <v>0</v>
      </c>
      <c r="L1415" s="321">
        <f t="shared" si="343"/>
        <v>0</v>
      </c>
      <c r="M1415" s="359"/>
      <c r="N1415" s="359"/>
      <c r="O1415" s="359"/>
      <c r="P1415" s="359"/>
    </row>
    <row r="1416" spans="1:16" s="201" customFormat="1" ht="25.5" hidden="1">
      <c r="A1416" s="9"/>
      <c r="B1416" s="116" t="s">
        <v>54</v>
      </c>
      <c r="C1416" s="116"/>
      <c r="D1416" s="117" t="s">
        <v>20</v>
      </c>
      <c r="E1416" s="117" t="s">
        <v>20</v>
      </c>
      <c r="F1416" s="117" t="s">
        <v>705</v>
      </c>
      <c r="G1416" s="117" t="s">
        <v>48</v>
      </c>
      <c r="H1416" s="320">
        <f t="shared" si="342"/>
        <v>0</v>
      </c>
      <c r="I1416" s="321">
        <v>0</v>
      </c>
      <c r="J1416" s="321">
        <v>0</v>
      </c>
      <c r="K1416" s="321">
        <v>0</v>
      </c>
      <c r="L1416" s="321"/>
      <c r="M1416" s="359"/>
      <c r="N1416" s="359"/>
      <c r="O1416" s="359"/>
      <c r="P1416" s="359"/>
    </row>
    <row r="1417" spans="1:16" s="150" customFormat="1" ht="44.25" customHeight="1">
      <c r="A1417" s="280"/>
      <c r="B1417" s="217" t="s">
        <v>214</v>
      </c>
      <c r="C1417" s="269"/>
      <c r="D1417" s="230" t="s">
        <v>20</v>
      </c>
      <c r="E1417" s="230" t="s">
        <v>20</v>
      </c>
      <c r="F1417" s="230" t="s">
        <v>215</v>
      </c>
      <c r="G1417" s="271"/>
      <c r="H1417" s="320">
        <f t="shared" ref="H1417:H1424" si="344">I1417+J1417+K1417+L1417</f>
        <v>43.6</v>
      </c>
      <c r="I1417" s="321">
        <f>I1418</f>
        <v>43.6</v>
      </c>
      <c r="J1417" s="321">
        <f t="shared" ref="J1417:L1420" si="345">J1418</f>
        <v>0</v>
      </c>
      <c r="K1417" s="321">
        <f t="shared" si="345"/>
        <v>0</v>
      </c>
      <c r="L1417" s="321">
        <f t="shared" si="345"/>
        <v>0</v>
      </c>
    </row>
    <row r="1418" spans="1:16" s="151" customFormat="1" ht="25.5">
      <c r="A1418" s="223"/>
      <c r="B1418" s="116" t="s">
        <v>538</v>
      </c>
      <c r="C1418" s="244"/>
      <c r="D1418" s="146" t="s">
        <v>20</v>
      </c>
      <c r="E1418" s="146" t="s">
        <v>20</v>
      </c>
      <c r="F1418" s="230" t="s">
        <v>217</v>
      </c>
      <c r="G1418" s="146"/>
      <c r="H1418" s="320">
        <f t="shared" si="344"/>
        <v>43.6</v>
      </c>
      <c r="I1418" s="321">
        <f>I1419</f>
        <v>43.6</v>
      </c>
      <c r="J1418" s="321">
        <f t="shared" si="345"/>
        <v>0</v>
      </c>
      <c r="K1418" s="321">
        <f t="shared" si="345"/>
        <v>0</v>
      </c>
      <c r="L1418" s="321">
        <f t="shared" si="345"/>
        <v>0</v>
      </c>
    </row>
    <row r="1419" spans="1:16" s="151" customFormat="1" ht="51">
      <c r="A1419" s="223"/>
      <c r="B1419" s="217" t="s">
        <v>81</v>
      </c>
      <c r="C1419" s="244"/>
      <c r="D1419" s="146" t="s">
        <v>20</v>
      </c>
      <c r="E1419" s="146" t="s">
        <v>20</v>
      </c>
      <c r="F1419" s="230" t="s">
        <v>217</v>
      </c>
      <c r="G1419" s="146" t="s">
        <v>49</v>
      </c>
      <c r="H1419" s="320">
        <f t="shared" si="344"/>
        <v>43.6</v>
      </c>
      <c r="I1419" s="321">
        <f>I1420</f>
        <v>43.6</v>
      </c>
      <c r="J1419" s="321">
        <f t="shared" si="345"/>
        <v>0</v>
      </c>
      <c r="K1419" s="321">
        <f t="shared" si="345"/>
        <v>0</v>
      </c>
      <c r="L1419" s="321">
        <f t="shared" si="345"/>
        <v>0</v>
      </c>
    </row>
    <row r="1420" spans="1:16" s="151" customFormat="1">
      <c r="A1420" s="223"/>
      <c r="B1420" s="217" t="s">
        <v>51</v>
      </c>
      <c r="C1420" s="244"/>
      <c r="D1420" s="146" t="s">
        <v>20</v>
      </c>
      <c r="E1420" s="146" t="s">
        <v>20</v>
      </c>
      <c r="F1420" s="230" t="s">
        <v>217</v>
      </c>
      <c r="G1420" s="146" t="s">
        <v>50</v>
      </c>
      <c r="H1420" s="320">
        <f t="shared" si="344"/>
        <v>43.6</v>
      </c>
      <c r="I1420" s="321">
        <f>I1421</f>
        <v>43.6</v>
      </c>
      <c r="J1420" s="321">
        <f t="shared" si="345"/>
        <v>0</v>
      </c>
      <c r="K1420" s="321">
        <f t="shared" si="345"/>
        <v>0</v>
      </c>
      <c r="L1420" s="321">
        <f t="shared" si="345"/>
        <v>0</v>
      </c>
    </row>
    <row r="1421" spans="1:16" s="151" customFormat="1" ht="25.5">
      <c r="A1421" s="223"/>
      <c r="B1421" s="217" t="s">
        <v>54</v>
      </c>
      <c r="C1421" s="244"/>
      <c r="D1421" s="146" t="s">
        <v>20</v>
      </c>
      <c r="E1421" s="146" t="s">
        <v>20</v>
      </c>
      <c r="F1421" s="230" t="s">
        <v>217</v>
      </c>
      <c r="G1421" s="146" t="s">
        <v>48</v>
      </c>
      <c r="H1421" s="320">
        <f t="shared" si="344"/>
        <v>43.6</v>
      </c>
      <c r="I1421" s="321">
        <f>43.6</f>
        <v>43.6</v>
      </c>
      <c r="J1421" s="341">
        <v>0</v>
      </c>
      <c r="K1421" s="341">
        <v>0</v>
      </c>
      <c r="L1421" s="341">
        <v>0</v>
      </c>
    </row>
    <row r="1422" spans="1:16" s="151" customFormat="1" ht="25.5">
      <c r="A1422" s="199"/>
      <c r="B1422" s="200" t="s">
        <v>162</v>
      </c>
      <c r="C1422" s="200"/>
      <c r="D1422" s="140" t="s">
        <v>20</v>
      </c>
      <c r="E1422" s="140" t="s">
        <v>21</v>
      </c>
      <c r="F1422" s="140"/>
      <c r="G1422" s="140"/>
      <c r="H1422" s="167">
        <f t="shared" si="344"/>
        <v>814</v>
      </c>
      <c r="I1422" s="167">
        <f>I1423+I1472+I1478</f>
        <v>904</v>
      </c>
      <c r="J1422" s="167">
        <f t="shared" ref="J1422:L1422" si="346">J1423+J1472+J1478</f>
        <v>-90</v>
      </c>
      <c r="K1422" s="167">
        <f t="shared" si="346"/>
        <v>0</v>
      </c>
      <c r="L1422" s="167">
        <f t="shared" si="346"/>
        <v>0</v>
      </c>
    </row>
    <row r="1423" spans="1:16" s="151" customFormat="1" ht="38.25">
      <c r="A1423" s="148"/>
      <c r="B1423" s="116" t="s">
        <v>161</v>
      </c>
      <c r="C1423" s="116"/>
      <c r="D1423" s="117" t="s">
        <v>20</v>
      </c>
      <c r="E1423" s="117" t="s">
        <v>21</v>
      </c>
      <c r="F1423" s="117" t="s">
        <v>300</v>
      </c>
      <c r="G1423" s="140"/>
      <c r="H1423" s="167">
        <f t="shared" si="344"/>
        <v>575.5</v>
      </c>
      <c r="I1423" s="168">
        <f>I1424+I1452+I1459</f>
        <v>665.5</v>
      </c>
      <c r="J1423" s="168">
        <f>J1424+J1452+J1459</f>
        <v>-90</v>
      </c>
      <c r="K1423" s="168">
        <f>K1424+K1452+K1459</f>
        <v>0</v>
      </c>
      <c r="L1423" s="168">
        <f>L1424+L1452+L1459</f>
        <v>0</v>
      </c>
    </row>
    <row r="1424" spans="1:16" s="151" customFormat="1" ht="25.5">
      <c r="A1424" s="148"/>
      <c r="B1424" s="116" t="s">
        <v>301</v>
      </c>
      <c r="C1424" s="116"/>
      <c r="D1424" s="117" t="s">
        <v>20</v>
      </c>
      <c r="E1424" s="117" t="s">
        <v>21</v>
      </c>
      <c r="F1424" s="117" t="s">
        <v>302</v>
      </c>
      <c r="G1424" s="140"/>
      <c r="H1424" s="167">
        <f t="shared" si="344"/>
        <v>527.20000000000005</v>
      </c>
      <c r="I1424" s="168">
        <f>I1425</f>
        <v>617.20000000000005</v>
      </c>
      <c r="J1424" s="168">
        <f>J1425</f>
        <v>-90</v>
      </c>
      <c r="K1424" s="168">
        <f>K1425</f>
        <v>0</v>
      </c>
      <c r="L1424" s="168">
        <f>L1425</f>
        <v>0</v>
      </c>
    </row>
    <row r="1425" spans="1:12" s="151" customFormat="1" ht="38.25">
      <c r="A1425" s="148"/>
      <c r="B1425" s="116" t="s">
        <v>323</v>
      </c>
      <c r="C1425" s="116"/>
      <c r="D1425" s="117" t="s">
        <v>20</v>
      </c>
      <c r="E1425" s="117" t="s">
        <v>21</v>
      </c>
      <c r="F1425" s="117" t="s">
        <v>324</v>
      </c>
      <c r="G1425" s="140"/>
      <c r="H1425" s="167">
        <f>SUM(I1425:L1425)</f>
        <v>527.20000000000005</v>
      </c>
      <c r="I1425" s="168">
        <f>I1426+I1430+I1444</f>
        <v>617.20000000000005</v>
      </c>
      <c r="J1425" s="168">
        <f>J1426+J1430+J1444</f>
        <v>-90</v>
      </c>
      <c r="K1425" s="168">
        <f>K1426+K1430+K1444</f>
        <v>0</v>
      </c>
      <c r="L1425" s="168">
        <f>L1426+L1430+L1444</f>
        <v>0</v>
      </c>
    </row>
    <row r="1426" spans="1:12" s="151" customFormat="1" ht="38.25" hidden="1">
      <c r="A1426" s="148"/>
      <c r="B1426" s="116" t="s">
        <v>200</v>
      </c>
      <c r="C1426" s="116"/>
      <c r="D1426" s="117" t="s">
        <v>20</v>
      </c>
      <c r="E1426" s="117" t="s">
        <v>21</v>
      </c>
      <c r="F1426" s="117" t="s">
        <v>325</v>
      </c>
      <c r="G1426" s="117"/>
      <c r="H1426" s="167">
        <f>SUM(I1426:L1426)</f>
        <v>0</v>
      </c>
      <c r="I1426" s="168">
        <f>I1427</f>
        <v>0</v>
      </c>
      <c r="J1426" s="168">
        <f>J1427</f>
        <v>0</v>
      </c>
      <c r="K1426" s="168">
        <f>K1427</f>
        <v>0</v>
      </c>
      <c r="L1426" s="168">
        <f>L1427</f>
        <v>0</v>
      </c>
    </row>
    <row r="1427" spans="1:12" s="151" customFormat="1" ht="51" hidden="1">
      <c r="A1427" s="148"/>
      <c r="B1427" s="116" t="s">
        <v>88</v>
      </c>
      <c r="C1427" s="116"/>
      <c r="D1427" s="117" t="s">
        <v>20</v>
      </c>
      <c r="E1427" s="117" t="s">
        <v>21</v>
      </c>
      <c r="F1427" s="117" t="s">
        <v>325</v>
      </c>
      <c r="G1427" s="117" t="s">
        <v>49</v>
      </c>
      <c r="H1427" s="167">
        <f t="shared" ref="H1427:H1441" si="347">I1427+J1427+K1427+L1427</f>
        <v>0</v>
      </c>
      <c r="I1427" s="168">
        <f t="shared" ref="I1427:L1428" si="348">I1428</f>
        <v>0</v>
      </c>
      <c r="J1427" s="168">
        <f t="shared" si="348"/>
        <v>0</v>
      </c>
      <c r="K1427" s="168">
        <f t="shared" si="348"/>
        <v>0</v>
      </c>
      <c r="L1427" s="168">
        <f t="shared" si="348"/>
        <v>0</v>
      </c>
    </row>
    <row r="1428" spans="1:12" s="151" customFormat="1" hidden="1">
      <c r="A1428" s="148"/>
      <c r="B1428" s="116" t="s">
        <v>66</v>
      </c>
      <c r="C1428" s="116"/>
      <c r="D1428" s="117" t="s">
        <v>20</v>
      </c>
      <c r="E1428" s="117" t="s">
        <v>21</v>
      </c>
      <c r="F1428" s="117" t="s">
        <v>325</v>
      </c>
      <c r="G1428" s="117" t="s">
        <v>64</v>
      </c>
      <c r="H1428" s="167">
        <f t="shared" si="347"/>
        <v>0</v>
      </c>
      <c r="I1428" s="168">
        <f t="shared" si="348"/>
        <v>0</v>
      </c>
      <c r="J1428" s="168">
        <f t="shared" si="348"/>
        <v>0</v>
      </c>
      <c r="K1428" s="168">
        <f t="shared" si="348"/>
        <v>0</v>
      </c>
      <c r="L1428" s="168">
        <f t="shared" si="348"/>
        <v>0</v>
      </c>
    </row>
    <row r="1429" spans="1:12" s="151" customFormat="1" ht="76.5" hidden="1">
      <c r="A1429" s="148"/>
      <c r="B1429" s="116" t="s">
        <v>83</v>
      </c>
      <c r="C1429" s="116"/>
      <c r="D1429" s="117" t="s">
        <v>20</v>
      </c>
      <c r="E1429" s="117" t="s">
        <v>21</v>
      </c>
      <c r="F1429" s="117" t="s">
        <v>325</v>
      </c>
      <c r="G1429" s="117" t="s">
        <v>65</v>
      </c>
      <c r="H1429" s="167">
        <f t="shared" si="347"/>
        <v>0</v>
      </c>
      <c r="I1429" s="168"/>
      <c r="J1429" s="168">
        <v>0</v>
      </c>
      <c r="K1429" s="168">
        <v>0</v>
      </c>
      <c r="L1429" s="168">
        <v>0</v>
      </c>
    </row>
    <row r="1430" spans="1:12" s="151" customFormat="1" ht="25.5">
      <c r="A1430" s="148"/>
      <c r="B1430" s="116" t="s">
        <v>124</v>
      </c>
      <c r="C1430" s="116"/>
      <c r="D1430" s="117" t="s">
        <v>20</v>
      </c>
      <c r="E1430" s="117" t="s">
        <v>21</v>
      </c>
      <c r="F1430" s="117" t="s">
        <v>328</v>
      </c>
      <c r="G1430" s="117"/>
      <c r="H1430" s="167">
        <f t="shared" si="347"/>
        <v>617.20000000000005</v>
      </c>
      <c r="I1430" s="168">
        <f>I1431+I1436+I1440</f>
        <v>617.20000000000005</v>
      </c>
      <c r="J1430" s="168">
        <f t="shared" ref="J1430:L1431" si="349">J1431</f>
        <v>0</v>
      </c>
      <c r="K1430" s="168">
        <f t="shared" si="349"/>
        <v>0</v>
      </c>
      <c r="L1430" s="168">
        <f t="shared" si="349"/>
        <v>0</v>
      </c>
    </row>
    <row r="1431" spans="1:12" s="151" customFormat="1" ht="89.25">
      <c r="A1431" s="148"/>
      <c r="B1431" s="116" t="s">
        <v>55</v>
      </c>
      <c r="C1431" s="116"/>
      <c r="D1431" s="117" t="s">
        <v>20</v>
      </c>
      <c r="E1431" s="117" t="s">
        <v>21</v>
      </c>
      <c r="F1431" s="117" t="s">
        <v>328</v>
      </c>
      <c r="G1431" s="117" t="s">
        <v>56</v>
      </c>
      <c r="H1431" s="167">
        <f t="shared" si="347"/>
        <v>852.2</v>
      </c>
      <c r="I1431" s="168">
        <f>I1432</f>
        <v>852.2</v>
      </c>
      <c r="J1431" s="168">
        <f t="shared" si="349"/>
        <v>0</v>
      </c>
      <c r="K1431" s="168">
        <f t="shared" si="349"/>
        <v>0</v>
      </c>
      <c r="L1431" s="168">
        <f t="shared" si="349"/>
        <v>0</v>
      </c>
    </row>
    <row r="1432" spans="1:12" s="151" customFormat="1" ht="38.25">
      <c r="A1432" s="148"/>
      <c r="B1432" s="116" t="s">
        <v>104</v>
      </c>
      <c r="C1432" s="116"/>
      <c r="D1432" s="117" t="s">
        <v>20</v>
      </c>
      <c r="E1432" s="117" t="s">
        <v>21</v>
      </c>
      <c r="F1432" s="117" t="s">
        <v>328</v>
      </c>
      <c r="G1432" s="117" t="s">
        <v>105</v>
      </c>
      <c r="H1432" s="167">
        <f t="shared" si="347"/>
        <v>852.2</v>
      </c>
      <c r="I1432" s="168">
        <f>I1433+I1434+I1435</f>
        <v>852.2</v>
      </c>
      <c r="J1432" s="168">
        <f>J1433+J1434</f>
        <v>0</v>
      </c>
      <c r="K1432" s="168">
        <f>K1433+K1434</f>
        <v>0</v>
      </c>
      <c r="L1432" s="168">
        <f>L1433+L1434</f>
        <v>0</v>
      </c>
    </row>
    <row r="1433" spans="1:12" s="26" customFormat="1" ht="25.5">
      <c r="A1433" s="9"/>
      <c r="B1433" s="1" t="s">
        <v>213</v>
      </c>
      <c r="C1433" s="1"/>
      <c r="D1433" s="3" t="s">
        <v>20</v>
      </c>
      <c r="E1433" s="3" t="s">
        <v>21</v>
      </c>
      <c r="F1433" s="3" t="s">
        <v>328</v>
      </c>
      <c r="G1433" s="3" t="s">
        <v>107</v>
      </c>
      <c r="H1433" s="166">
        <f t="shared" si="347"/>
        <v>637.20000000000005</v>
      </c>
      <c r="I1433" s="308">
        <f>637.2</f>
        <v>637.20000000000005</v>
      </c>
      <c r="J1433" s="308">
        <v>0</v>
      </c>
      <c r="K1433" s="308">
        <v>0</v>
      </c>
      <c r="L1433" s="308">
        <v>0</v>
      </c>
    </row>
    <row r="1434" spans="1:12" s="151" customFormat="1" ht="51" hidden="1">
      <c r="A1434" s="148"/>
      <c r="B1434" s="116" t="s">
        <v>108</v>
      </c>
      <c r="C1434" s="116"/>
      <c r="D1434" s="117" t="s">
        <v>20</v>
      </c>
      <c r="E1434" s="117" t="s">
        <v>21</v>
      </c>
      <c r="F1434" s="117" t="s">
        <v>328</v>
      </c>
      <c r="G1434" s="117" t="s">
        <v>109</v>
      </c>
      <c r="H1434" s="167">
        <f t="shared" si="347"/>
        <v>0</v>
      </c>
      <c r="I1434" s="168"/>
      <c r="J1434" s="168">
        <v>0</v>
      </c>
      <c r="K1434" s="168">
        <v>0</v>
      </c>
      <c r="L1434" s="168">
        <v>0</v>
      </c>
    </row>
    <row r="1435" spans="1:12" s="151" customFormat="1" ht="89.25">
      <c r="A1435" s="148"/>
      <c r="B1435" s="337" t="s">
        <v>659</v>
      </c>
      <c r="C1435" s="116"/>
      <c r="D1435" s="117" t="s">
        <v>20</v>
      </c>
      <c r="E1435" s="117" t="s">
        <v>21</v>
      </c>
      <c r="F1435" s="117" t="s">
        <v>328</v>
      </c>
      <c r="G1435" s="117" t="s">
        <v>650</v>
      </c>
      <c r="H1435" s="167">
        <f t="shared" si="347"/>
        <v>215</v>
      </c>
      <c r="I1435" s="168">
        <f>215</f>
        <v>215</v>
      </c>
      <c r="J1435" s="323">
        <v>0</v>
      </c>
      <c r="K1435" s="323">
        <v>0</v>
      </c>
      <c r="L1435" s="323">
        <v>0</v>
      </c>
    </row>
    <row r="1436" spans="1:12" s="151" customFormat="1" ht="38.25">
      <c r="A1436" s="148"/>
      <c r="B1436" s="116" t="s">
        <v>86</v>
      </c>
      <c r="C1436" s="116"/>
      <c r="D1436" s="117" t="s">
        <v>20</v>
      </c>
      <c r="E1436" s="117" t="s">
        <v>21</v>
      </c>
      <c r="F1436" s="117" t="s">
        <v>328</v>
      </c>
      <c r="G1436" s="117" t="s">
        <v>57</v>
      </c>
      <c r="H1436" s="167">
        <f t="shared" si="347"/>
        <v>-235</v>
      </c>
      <c r="I1436" s="168">
        <f>I1437</f>
        <v>-235</v>
      </c>
      <c r="J1436" s="168">
        <f>J1437</f>
        <v>0</v>
      </c>
      <c r="K1436" s="168">
        <f>K1437</f>
        <v>0</v>
      </c>
      <c r="L1436" s="168">
        <f>L1437</f>
        <v>0</v>
      </c>
    </row>
    <row r="1437" spans="1:12" s="151" customFormat="1" ht="38.25">
      <c r="A1437" s="148"/>
      <c r="B1437" s="116" t="s">
        <v>58</v>
      </c>
      <c r="C1437" s="116"/>
      <c r="D1437" s="117" t="s">
        <v>20</v>
      </c>
      <c r="E1437" s="117" t="s">
        <v>21</v>
      </c>
      <c r="F1437" s="117" t="s">
        <v>328</v>
      </c>
      <c r="G1437" s="117" t="s">
        <v>59</v>
      </c>
      <c r="H1437" s="167">
        <f t="shared" si="347"/>
        <v>-235</v>
      </c>
      <c r="I1437" s="168">
        <f>I1439+I1438</f>
        <v>-235</v>
      </c>
      <c r="J1437" s="168">
        <f>J1439+J1438</f>
        <v>0</v>
      </c>
      <c r="K1437" s="168">
        <f>K1439+K1438</f>
        <v>0</v>
      </c>
      <c r="L1437" s="168">
        <f>L1439+L1438</f>
        <v>0</v>
      </c>
    </row>
    <row r="1438" spans="1:12" s="151" customFormat="1" ht="38.25">
      <c r="A1438" s="148"/>
      <c r="B1438" s="116" t="s">
        <v>63</v>
      </c>
      <c r="C1438" s="116"/>
      <c r="D1438" s="117" t="s">
        <v>20</v>
      </c>
      <c r="E1438" s="117" t="s">
        <v>21</v>
      </c>
      <c r="F1438" s="117" t="s">
        <v>328</v>
      </c>
      <c r="G1438" s="117" t="s">
        <v>62</v>
      </c>
      <c r="H1438" s="167">
        <f t="shared" si="347"/>
        <v>-215</v>
      </c>
      <c r="I1438" s="168">
        <f>-215</f>
        <v>-215</v>
      </c>
      <c r="J1438" s="168">
        <v>0</v>
      </c>
      <c r="K1438" s="168">
        <v>0</v>
      </c>
      <c r="L1438" s="168">
        <v>0</v>
      </c>
    </row>
    <row r="1439" spans="1:12" s="151" customFormat="1" ht="38.25">
      <c r="A1439" s="148"/>
      <c r="B1439" s="116" t="s">
        <v>60</v>
      </c>
      <c r="C1439" s="116"/>
      <c r="D1439" s="117" t="s">
        <v>20</v>
      </c>
      <c r="E1439" s="117" t="s">
        <v>21</v>
      </c>
      <c r="F1439" s="117" t="s">
        <v>328</v>
      </c>
      <c r="G1439" s="117" t="s">
        <v>61</v>
      </c>
      <c r="H1439" s="167">
        <f t="shared" si="347"/>
        <v>-20</v>
      </c>
      <c r="I1439" s="168">
        <f>-20</f>
        <v>-20</v>
      </c>
      <c r="J1439" s="168">
        <v>0</v>
      </c>
      <c r="K1439" s="168">
        <v>0</v>
      </c>
      <c r="L1439" s="168">
        <v>0</v>
      </c>
    </row>
    <row r="1440" spans="1:12" s="151" customFormat="1" hidden="1">
      <c r="A1440" s="148"/>
      <c r="B1440" s="203" t="s">
        <v>71</v>
      </c>
      <c r="C1440" s="116"/>
      <c r="D1440" s="117" t="s">
        <v>20</v>
      </c>
      <c r="E1440" s="117" t="s">
        <v>21</v>
      </c>
      <c r="F1440" s="117" t="s">
        <v>328</v>
      </c>
      <c r="G1440" s="117" t="s">
        <v>72</v>
      </c>
      <c r="H1440" s="167">
        <f t="shared" si="347"/>
        <v>0</v>
      </c>
      <c r="I1440" s="168">
        <f>I1441</f>
        <v>0</v>
      </c>
      <c r="J1440" s="168">
        <f>J1441</f>
        <v>0</v>
      </c>
      <c r="K1440" s="168">
        <f>K1441</f>
        <v>0</v>
      </c>
      <c r="L1440" s="168">
        <f>L1441</f>
        <v>0</v>
      </c>
    </row>
    <row r="1441" spans="1:12" s="151" customFormat="1" ht="25.5" hidden="1">
      <c r="A1441" s="148"/>
      <c r="B1441" s="203" t="s">
        <v>73</v>
      </c>
      <c r="C1441" s="116"/>
      <c r="D1441" s="117" t="s">
        <v>20</v>
      </c>
      <c r="E1441" s="117" t="s">
        <v>21</v>
      </c>
      <c r="F1441" s="117" t="s">
        <v>328</v>
      </c>
      <c r="G1441" s="117" t="s">
        <v>74</v>
      </c>
      <c r="H1441" s="167">
        <f t="shared" si="347"/>
        <v>0</v>
      </c>
      <c r="I1441" s="168">
        <f>I1442+I1443</f>
        <v>0</v>
      </c>
      <c r="J1441" s="168">
        <f>J1442+J1443</f>
        <v>0</v>
      </c>
      <c r="K1441" s="168">
        <f>K1442+K1443</f>
        <v>0</v>
      </c>
      <c r="L1441" s="168">
        <f>L1442+L1443</f>
        <v>0</v>
      </c>
    </row>
    <row r="1442" spans="1:12" s="151" customFormat="1" ht="25.5" hidden="1">
      <c r="A1442" s="148"/>
      <c r="B1442" s="203" t="s">
        <v>293</v>
      </c>
      <c r="C1442" s="116"/>
      <c r="D1442" s="117" t="s">
        <v>20</v>
      </c>
      <c r="E1442" s="117" t="s">
        <v>21</v>
      </c>
      <c r="F1442" s="117" t="s">
        <v>328</v>
      </c>
      <c r="G1442" s="117" t="s">
        <v>294</v>
      </c>
      <c r="H1442" s="167">
        <f>SUM(I1442:L1442)</f>
        <v>0</v>
      </c>
      <c r="I1442" s="168">
        <v>0</v>
      </c>
      <c r="J1442" s="168">
        <v>0</v>
      </c>
      <c r="K1442" s="168">
        <v>0</v>
      </c>
      <c r="L1442" s="168">
        <v>0</v>
      </c>
    </row>
    <row r="1443" spans="1:12" s="151" customFormat="1" hidden="1">
      <c r="A1443" s="148"/>
      <c r="B1443" s="203" t="s">
        <v>260</v>
      </c>
      <c r="C1443" s="116"/>
      <c r="D1443" s="117" t="s">
        <v>20</v>
      </c>
      <c r="E1443" s="117" t="s">
        <v>21</v>
      </c>
      <c r="F1443" s="117" t="s">
        <v>328</v>
      </c>
      <c r="G1443" s="117" t="s">
        <v>76</v>
      </c>
      <c r="H1443" s="167">
        <f>I1443+J1443+K1443+L1443</f>
        <v>0</v>
      </c>
      <c r="I1443" s="168">
        <v>0</v>
      </c>
      <c r="J1443" s="168">
        <v>0</v>
      </c>
      <c r="K1443" s="168">
        <v>0</v>
      </c>
      <c r="L1443" s="168">
        <v>0</v>
      </c>
    </row>
    <row r="1444" spans="1:12" s="151" customFormat="1" ht="153">
      <c r="A1444" s="148"/>
      <c r="B1444" s="76" t="s">
        <v>573</v>
      </c>
      <c r="C1444" s="116"/>
      <c r="D1444" s="146" t="s">
        <v>20</v>
      </c>
      <c r="E1444" s="117" t="s">
        <v>21</v>
      </c>
      <c r="F1444" s="117" t="s">
        <v>572</v>
      </c>
      <c r="G1444" s="140"/>
      <c r="H1444" s="167">
        <f>I1444+J1444+K1444+L1444</f>
        <v>-90</v>
      </c>
      <c r="I1444" s="168">
        <v>0</v>
      </c>
      <c r="J1444" s="168">
        <f>J1445+J1449</f>
        <v>-90</v>
      </c>
      <c r="K1444" s="168">
        <v>0</v>
      </c>
      <c r="L1444" s="168">
        <v>0</v>
      </c>
    </row>
    <row r="1445" spans="1:12" s="151" customFormat="1" ht="89.25">
      <c r="A1445" s="148"/>
      <c r="B1445" s="116" t="s">
        <v>55</v>
      </c>
      <c r="C1445" s="149"/>
      <c r="D1445" s="146" t="s">
        <v>20</v>
      </c>
      <c r="E1445" s="117" t="s">
        <v>21</v>
      </c>
      <c r="F1445" s="117" t="s">
        <v>572</v>
      </c>
      <c r="G1445" s="117" t="s">
        <v>56</v>
      </c>
      <c r="H1445" s="167">
        <f>SUM(I1445:L1445)</f>
        <v>-90</v>
      </c>
      <c r="I1445" s="168">
        <f>I1446</f>
        <v>0</v>
      </c>
      <c r="J1445" s="168">
        <f>J1446</f>
        <v>-90</v>
      </c>
      <c r="K1445" s="168">
        <f>K1446</f>
        <v>0</v>
      </c>
      <c r="L1445" s="168">
        <f>L1446</f>
        <v>0</v>
      </c>
    </row>
    <row r="1446" spans="1:12" s="151" customFormat="1" ht="38.25">
      <c r="A1446" s="148"/>
      <c r="B1446" s="116" t="s">
        <v>104</v>
      </c>
      <c r="C1446" s="149"/>
      <c r="D1446" s="146" t="s">
        <v>20</v>
      </c>
      <c r="E1446" s="117" t="s">
        <v>21</v>
      </c>
      <c r="F1446" s="117" t="s">
        <v>572</v>
      </c>
      <c r="G1446" s="117" t="s">
        <v>105</v>
      </c>
      <c r="H1446" s="167">
        <f>SUM(I1446:L1446)</f>
        <v>-90</v>
      </c>
      <c r="I1446" s="168">
        <f>I1447+I1448</f>
        <v>0</v>
      </c>
      <c r="J1446" s="168">
        <f>J1447+J1448</f>
        <v>-90</v>
      </c>
      <c r="K1446" s="168">
        <f>K1447+K1448</f>
        <v>0</v>
      </c>
      <c r="L1446" s="168">
        <f>L1447+L1448</f>
        <v>0</v>
      </c>
    </row>
    <row r="1447" spans="1:12" s="151" customFormat="1" ht="25.5">
      <c r="A1447" s="148"/>
      <c r="B1447" s="116" t="s">
        <v>213</v>
      </c>
      <c r="C1447" s="149"/>
      <c r="D1447" s="146" t="s">
        <v>20</v>
      </c>
      <c r="E1447" s="117" t="s">
        <v>21</v>
      </c>
      <c r="F1447" s="117" t="s">
        <v>572</v>
      </c>
      <c r="G1447" s="117" t="s">
        <v>107</v>
      </c>
      <c r="H1447" s="167">
        <f>SUM(I1447:L1447)</f>
        <v>-70</v>
      </c>
      <c r="I1447" s="168">
        <v>0</v>
      </c>
      <c r="J1447" s="168">
        <f>-70</f>
        <v>-70</v>
      </c>
      <c r="K1447" s="168">
        <v>0</v>
      </c>
      <c r="L1447" s="168">
        <v>0</v>
      </c>
    </row>
    <row r="1448" spans="1:12" s="151" customFormat="1" ht="89.25">
      <c r="A1448" s="148"/>
      <c r="B1448" s="337" t="s">
        <v>659</v>
      </c>
      <c r="C1448" s="116"/>
      <c r="D1448" s="117" t="s">
        <v>20</v>
      </c>
      <c r="E1448" s="117" t="s">
        <v>21</v>
      </c>
      <c r="F1448" s="117" t="s">
        <v>572</v>
      </c>
      <c r="G1448" s="117" t="s">
        <v>650</v>
      </c>
      <c r="H1448" s="167">
        <f>I1448+J1448+K1448+L1448</f>
        <v>-20</v>
      </c>
      <c r="I1448" s="168">
        <v>0</v>
      </c>
      <c r="J1448" s="168">
        <f>-20</f>
        <v>-20</v>
      </c>
      <c r="K1448" s="168">
        <v>0</v>
      </c>
      <c r="L1448" s="168">
        <v>0</v>
      </c>
    </row>
    <row r="1449" spans="1:12" s="151" customFormat="1" ht="38.25" hidden="1">
      <c r="A1449" s="148"/>
      <c r="B1449" s="116" t="s">
        <v>86</v>
      </c>
      <c r="C1449" s="116"/>
      <c r="D1449" s="117" t="s">
        <v>20</v>
      </c>
      <c r="E1449" s="117" t="s">
        <v>21</v>
      </c>
      <c r="F1449" s="117" t="s">
        <v>572</v>
      </c>
      <c r="G1449" s="117" t="s">
        <v>57</v>
      </c>
      <c r="H1449" s="167">
        <f>I1449+J1449+K1449+L1449</f>
        <v>0</v>
      </c>
      <c r="I1449" s="168">
        <f t="shared" ref="I1449:L1450" si="350">I1450</f>
        <v>0</v>
      </c>
      <c r="J1449" s="168">
        <f t="shared" si="350"/>
        <v>0</v>
      </c>
      <c r="K1449" s="168">
        <f t="shared" si="350"/>
        <v>0</v>
      </c>
      <c r="L1449" s="168">
        <f t="shared" si="350"/>
        <v>0</v>
      </c>
    </row>
    <row r="1450" spans="1:12" s="151" customFormat="1" ht="38.25" hidden="1">
      <c r="A1450" s="148"/>
      <c r="B1450" s="116" t="s">
        <v>58</v>
      </c>
      <c r="C1450" s="116"/>
      <c r="D1450" s="117" t="s">
        <v>20</v>
      </c>
      <c r="E1450" s="117" t="s">
        <v>21</v>
      </c>
      <c r="F1450" s="117" t="s">
        <v>572</v>
      </c>
      <c r="G1450" s="117" t="s">
        <v>59</v>
      </c>
      <c r="H1450" s="167">
        <f>I1450+J1450+K1450+L1450</f>
        <v>0</v>
      </c>
      <c r="I1450" s="168">
        <f t="shared" si="350"/>
        <v>0</v>
      </c>
      <c r="J1450" s="168">
        <f t="shared" si="350"/>
        <v>0</v>
      </c>
      <c r="K1450" s="168">
        <f t="shared" si="350"/>
        <v>0</v>
      </c>
      <c r="L1450" s="168">
        <f t="shared" si="350"/>
        <v>0</v>
      </c>
    </row>
    <row r="1451" spans="1:12" ht="54" hidden="1" customHeight="1">
      <c r="A1451" s="148"/>
      <c r="B1451" s="116" t="s">
        <v>60</v>
      </c>
      <c r="C1451" s="116"/>
      <c r="D1451" s="117" t="s">
        <v>20</v>
      </c>
      <c r="E1451" s="117" t="s">
        <v>21</v>
      </c>
      <c r="F1451" s="117" t="s">
        <v>572</v>
      </c>
      <c r="G1451" s="117" t="s">
        <v>61</v>
      </c>
      <c r="H1451" s="167">
        <f>I1451+J1451+K1451+L1451</f>
        <v>0</v>
      </c>
      <c r="I1451" s="168">
        <v>0</v>
      </c>
      <c r="J1451" s="168">
        <v>0</v>
      </c>
      <c r="K1451" s="168">
        <v>0</v>
      </c>
      <c r="L1451" s="168">
        <v>0</v>
      </c>
    </row>
    <row r="1452" spans="1:12" ht="25.5">
      <c r="A1452" s="148"/>
      <c r="B1452" s="116" t="s">
        <v>326</v>
      </c>
      <c r="C1452" s="116"/>
      <c r="D1452" s="117" t="s">
        <v>20</v>
      </c>
      <c r="E1452" s="117" t="s">
        <v>21</v>
      </c>
      <c r="F1452" s="117" t="s">
        <v>327</v>
      </c>
      <c r="G1452" s="117"/>
      <c r="H1452" s="167">
        <f>SUM(I1452:L1452)</f>
        <v>48.3</v>
      </c>
      <c r="I1452" s="168">
        <f>I1453</f>
        <v>48.3</v>
      </c>
      <c r="J1452" s="168">
        <f t="shared" ref="J1452:L1455" si="351">J1453</f>
        <v>0</v>
      </c>
      <c r="K1452" s="168">
        <f t="shared" si="351"/>
        <v>0</v>
      </c>
      <c r="L1452" s="168">
        <f t="shared" si="351"/>
        <v>0</v>
      </c>
    </row>
    <row r="1453" spans="1:12" ht="24" customHeight="1">
      <c r="A1453" s="148"/>
      <c r="B1453" s="116" t="s">
        <v>538</v>
      </c>
      <c r="C1453" s="116"/>
      <c r="D1453" s="117" t="s">
        <v>20</v>
      </c>
      <c r="E1453" s="117" t="s">
        <v>21</v>
      </c>
      <c r="F1453" s="117" t="s">
        <v>540</v>
      </c>
      <c r="G1453" s="117"/>
      <c r="H1453" s="167">
        <f>SUM(I1453:L1453)</f>
        <v>48.3</v>
      </c>
      <c r="I1453" s="168">
        <f>I1454</f>
        <v>48.3</v>
      </c>
      <c r="J1453" s="168">
        <f t="shared" si="351"/>
        <v>0</v>
      </c>
      <c r="K1453" s="168">
        <f t="shared" si="351"/>
        <v>0</v>
      </c>
      <c r="L1453" s="168">
        <f t="shared" si="351"/>
        <v>0</v>
      </c>
    </row>
    <row r="1454" spans="1:12" ht="51">
      <c r="A1454" s="148"/>
      <c r="B1454" s="116" t="s">
        <v>88</v>
      </c>
      <c r="C1454" s="116"/>
      <c r="D1454" s="117" t="s">
        <v>20</v>
      </c>
      <c r="E1454" s="117" t="s">
        <v>21</v>
      </c>
      <c r="F1454" s="117" t="s">
        <v>540</v>
      </c>
      <c r="G1454" s="117" t="s">
        <v>49</v>
      </c>
      <c r="H1454" s="167">
        <f>SUM(I1454:L1454)</f>
        <v>48.3</v>
      </c>
      <c r="I1454" s="168">
        <f>I1455+I1457</f>
        <v>48.3</v>
      </c>
      <c r="J1454" s="168">
        <f t="shared" si="351"/>
        <v>0</v>
      </c>
      <c r="K1454" s="168">
        <f t="shared" si="351"/>
        <v>0</v>
      </c>
      <c r="L1454" s="168">
        <f t="shared" si="351"/>
        <v>0</v>
      </c>
    </row>
    <row r="1455" spans="1:12" s="151" customFormat="1">
      <c r="A1455" s="148"/>
      <c r="B1455" s="116" t="s">
        <v>51</v>
      </c>
      <c r="C1455" s="116"/>
      <c r="D1455" s="117" t="s">
        <v>20</v>
      </c>
      <c r="E1455" s="117" t="s">
        <v>21</v>
      </c>
      <c r="F1455" s="117" t="s">
        <v>540</v>
      </c>
      <c r="G1455" s="117" t="s">
        <v>50</v>
      </c>
      <c r="H1455" s="167">
        <f>SUM(I1455:L1455)</f>
        <v>0</v>
      </c>
      <c r="I1455" s="168">
        <f>I1456</f>
        <v>0</v>
      </c>
      <c r="J1455" s="168">
        <f t="shared" si="351"/>
        <v>0</v>
      </c>
      <c r="K1455" s="168">
        <f t="shared" si="351"/>
        <v>0</v>
      </c>
      <c r="L1455" s="168">
        <f t="shared" si="351"/>
        <v>0</v>
      </c>
    </row>
    <row r="1456" spans="1:12" s="151" customFormat="1" ht="25.5" hidden="1">
      <c r="A1456" s="148"/>
      <c r="B1456" s="116" t="s">
        <v>54</v>
      </c>
      <c r="C1456" s="116"/>
      <c r="D1456" s="117" t="s">
        <v>20</v>
      </c>
      <c r="E1456" s="117" t="s">
        <v>21</v>
      </c>
      <c r="F1456" s="117" t="s">
        <v>540</v>
      </c>
      <c r="G1456" s="117" t="s">
        <v>48</v>
      </c>
      <c r="H1456" s="167">
        <f>SUM(I1456:L1456)</f>
        <v>0</v>
      </c>
      <c r="I1456" s="168"/>
      <c r="J1456" s="168">
        <v>0</v>
      </c>
      <c r="K1456" s="168">
        <v>0</v>
      </c>
      <c r="L1456" s="168">
        <v>0</v>
      </c>
    </row>
    <row r="1457" spans="1:20" s="151" customFormat="1">
      <c r="A1457" s="148"/>
      <c r="B1457" s="217" t="s">
        <v>66</v>
      </c>
      <c r="C1457" s="116"/>
      <c r="D1457" s="117" t="s">
        <v>20</v>
      </c>
      <c r="E1457" s="117" t="s">
        <v>21</v>
      </c>
      <c r="F1457" s="117" t="s">
        <v>540</v>
      </c>
      <c r="G1457" s="117" t="s">
        <v>64</v>
      </c>
      <c r="H1457" s="167">
        <f>I1457+J1457+K1457+L1457</f>
        <v>48.3</v>
      </c>
      <c r="I1457" s="168">
        <f>I1458</f>
        <v>48.3</v>
      </c>
      <c r="J1457" s="168">
        <f>J1458</f>
        <v>0</v>
      </c>
      <c r="K1457" s="168">
        <f>K1458</f>
        <v>0</v>
      </c>
      <c r="L1457" s="168">
        <f>L1458</f>
        <v>0</v>
      </c>
    </row>
    <row r="1458" spans="1:20" ht="25.5">
      <c r="A1458" s="148"/>
      <c r="B1458" s="217" t="s">
        <v>84</v>
      </c>
      <c r="C1458" s="116"/>
      <c r="D1458" s="117" t="s">
        <v>20</v>
      </c>
      <c r="E1458" s="117" t="s">
        <v>21</v>
      </c>
      <c r="F1458" s="117" t="s">
        <v>540</v>
      </c>
      <c r="G1458" s="117" t="s">
        <v>82</v>
      </c>
      <c r="H1458" s="167">
        <f>I1458+J1458+K1458+L1458</f>
        <v>48.3</v>
      </c>
      <c r="I1458" s="168">
        <f>48.3</f>
        <v>48.3</v>
      </c>
      <c r="J1458" s="168">
        <v>0</v>
      </c>
      <c r="K1458" s="168">
        <v>0</v>
      </c>
      <c r="L1458" s="168">
        <v>0</v>
      </c>
    </row>
    <row r="1459" spans="1:20" ht="38.25" hidden="1">
      <c r="A1459" s="148"/>
      <c r="B1459" s="116" t="s">
        <v>315</v>
      </c>
      <c r="C1459" s="116"/>
      <c r="D1459" s="117" t="s">
        <v>20</v>
      </c>
      <c r="E1459" s="117" t="s">
        <v>21</v>
      </c>
      <c r="F1459" s="117" t="s">
        <v>316</v>
      </c>
      <c r="G1459" s="117"/>
      <c r="H1459" s="167">
        <f>I1459+J1459+K1459+L1459</f>
        <v>0</v>
      </c>
      <c r="I1459" s="168">
        <f>I1460+I1468</f>
        <v>0</v>
      </c>
      <c r="J1459" s="168">
        <f>J1460+J1468</f>
        <v>0</v>
      </c>
      <c r="K1459" s="168">
        <f>K1460+K1468</f>
        <v>0</v>
      </c>
      <c r="L1459" s="168">
        <f>L1460+L1468+L1464</f>
        <v>0</v>
      </c>
    </row>
    <row r="1460" spans="1:20" ht="25.5" hidden="1">
      <c r="A1460" s="148"/>
      <c r="B1460" s="116" t="s">
        <v>538</v>
      </c>
      <c r="C1460" s="116"/>
      <c r="D1460" s="117" t="s">
        <v>20</v>
      </c>
      <c r="E1460" s="117" t="s">
        <v>21</v>
      </c>
      <c r="F1460" s="117" t="s">
        <v>543</v>
      </c>
      <c r="G1460" s="117"/>
      <c r="H1460" s="167">
        <f>SUM(I1460:L1460)</f>
        <v>0</v>
      </c>
      <c r="I1460" s="168">
        <f>I1461</f>
        <v>0</v>
      </c>
      <c r="J1460" s="168">
        <f t="shared" ref="J1460:L1461" si="352">J1461</f>
        <v>0</v>
      </c>
      <c r="K1460" s="168">
        <f t="shared" si="352"/>
        <v>0</v>
      </c>
      <c r="L1460" s="168">
        <f t="shared" si="352"/>
        <v>0</v>
      </c>
    </row>
    <row r="1461" spans="1:20" ht="51" hidden="1">
      <c r="A1461" s="148"/>
      <c r="B1461" s="116" t="s">
        <v>88</v>
      </c>
      <c r="C1461" s="116"/>
      <c r="D1461" s="117" t="s">
        <v>20</v>
      </c>
      <c r="E1461" s="117" t="s">
        <v>21</v>
      </c>
      <c r="F1461" s="117" t="s">
        <v>543</v>
      </c>
      <c r="G1461" s="117" t="s">
        <v>49</v>
      </c>
      <c r="H1461" s="167">
        <f>I1461+J1461+K1461+L1461</f>
        <v>0</v>
      </c>
      <c r="I1461" s="168">
        <f>I1462</f>
        <v>0</v>
      </c>
      <c r="J1461" s="168">
        <f t="shared" si="352"/>
        <v>0</v>
      </c>
      <c r="K1461" s="168">
        <f t="shared" si="352"/>
        <v>0</v>
      </c>
      <c r="L1461" s="168">
        <f t="shared" si="352"/>
        <v>0</v>
      </c>
    </row>
    <row r="1462" spans="1:20" s="313" customFormat="1" hidden="1">
      <c r="A1462" s="148"/>
      <c r="B1462" s="217" t="s">
        <v>66</v>
      </c>
      <c r="C1462" s="116"/>
      <c r="D1462" s="117" t="s">
        <v>20</v>
      </c>
      <c r="E1462" s="117" t="s">
        <v>21</v>
      </c>
      <c r="F1462" s="117" t="s">
        <v>543</v>
      </c>
      <c r="G1462" s="117" t="s">
        <v>64</v>
      </c>
      <c r="H1462" s="167">
        <f>I1462+J1462+K1462+L1462</f>
        <v>0</v>
      </c>
      <c r="I1462" s="168">
        <f>I1463</f>
        <v>0</v>
      </c>
      <c r="J1462" s="168">
        <f>J1463</f>
        <v>0</v>
      </c>
      <c r="K1462" s="168">
        <f>K1463</f>
        <v>0</v>
      </c>
      <c r="L1462" s="168">
        <f>L1463</f>
        <v>0</v>
      </c>
      <c r="M1462" s="312"/>
      <c r="N1462" s="312"/>
      <c r="O1462" s="312"/>
      <c r="P1462" s="312"/>
      <c r="Q1462" s="312"/>
      <c r="R1462" s="312"/>
      <c r="S1462" s="312"/>
      <c r="T1462" s="312"/>
    </row>
    <row r="1463" spans="1:20" s="313" customFormat="1" ht="25.5" hidden="1">
      <c r="A1463" s="148"/>
      <c r="B1463" s="217" t="s">
        <v>84</v>
      </c>
      <c r="C1463" s="116"/>
      <c r="D1463" s="117" t="s">
        <v>20</v>
      </c>
      <c r="E1463" s="117" t="s">
        <v>21</v>
      </c>
      <c r="F1463" s="117" t="s">
        <v>543</v>
      </c>
      <c r="G1463" s="117" t="s">
        <v>82</v>
      </c>
      <c r="H1463" s="167">
        <f>I1463+J1463+K1463+L1463</f>
        <v>0</v>
      </c>
      <c r="I1463" s="168">
        <v>0</v>
      </c>
      <c r="J1463" s="168">
        <v>0</v>
      </c>
      <c r="K1463" s="168">
        <v>0</v>
      </c>
      <c r="L1463" s="168">
        <v>0</v>
      </c>
      <c r="M1463" s="312"/>
      <c r="N1463" s="312"/>
      <c r="O1463" s="312"/>
      <c r="P1463" s="312"/>
      <c r="Q1463" s="312"/>
      <c r="R1463" s="312"/>
      <c r="S1463" s="312"/>
      <c r="T1463" s="312"/>
    </row>
    <row r="1464" spans="1:20" s="313" customFormat="1" ht="38.25" hidden="1">
      <c r="A1464" s="307"/>
      <c r="B1464" s="157" t="s">
        <v>633</v>
      </c>
      <c r="C1464" s="70"/>
      <c r="D1464" s="3" t="s">
        <v>20</v>
      </c>
      <c r="E1464" s="3" t="s">
        <v>21</v>
      </c>
      <c r="F1464" s="3" t="s">
        <v>634</v>
      </c>
      <c r="G1464" s="3"/>
      <c r="H1464" s="166">
        <f>SUM(I1464:L1464)</f>
        <v>0</v>
      </c>
      <c r="I1464" s="168">
        <f t="shared" ref="I1464:L1465" si="353">I1465</f>
        <v>0</v>
      </c>
      <c r="J1464" s="168">
        <f t="shared" si="353"/>
        <v>0</v>
      </c>
      <c r="K1464" s="168">
        <f t="shared" si="353"/>
        <v>0</v>
      </c>
      <c r="L1464" s="168">
        <f t="shared" si="353"/>
        <v>0</v>
      </c>
      <c r="M1464" s="312"/>
      <c r="N1464" s="312"/>
      <c r="O1464" s="312"/>
      <c r="P1464" s="312"/>
      <c r="Q1464" s="312"/>
      <c r="R1464" s="312"/>
      <c r="S1464" s="312"/>
      <c r="T1464" s="312"/>
    </row>
    <row r="1465" spans="1:20" s="313" customFormat="1" ht="38.25" hidden="1">
      <c r="A1465" s="307"/>
      <c r="B1465" s="1" t="s">
        <v>86</v>
      </c>
      <c r="C1465" s="116"/>
      <c r="D1465" s="117" t="s">
        <v>20</v>
      </c>
      <c r="E1465" s="117" t="s">
        <v>21</v>
      </c>
      <c r="F1465" s="3" t="s">
        <v>634</v>
      </c>
      <c r="G1465" s="117" t="s">
        <v>57</v>
      </c>
      <c r="H1465" s="167">
        <f>I1465+J1465+K1465+L1465</f>
        <v>0</v>
      </c>
      <c r="I1465" s="168">
        <f t="shared" si="353"/>
        <v>0</v>
      </c>
      <c r="J1465" s="168">
        <f t="shared" si="353"/>
        <v>0</v>
      </c>
      <c r="K1465" s="168">
        <f t="shared" si="353"/>
        <v>0</v>
      </c>
      <c r="L1465" s="168">
        <f t="shared" si="353"/>
        <v>0</v>
      </c>
      <c r="M1465" s="312"/>
      <c r="N1465" s="312"/>
      <c r="O1465" s="312"/>
      <c r="P1465" s="312"/>
      <c r="Q1465" s="312"/>
      <c r="R1465" s="312"/>
      <c r="S1465" s="312"/>
      <c r="T1465" s="312"/>
    </row>
    <row r="1466" spans="1:20" s="313" customFormat="1" ht="38.25" hidden="1">
      <c r="A1466" s="307"/>
      <c r="B1466" s="116" t="s">
        <v>58</v>
      </c>
      <c r="C1466" s="116"/>
      <c r="D1466" s="117" t="s">
        <v>20</v>
      </c>
      <c r="E1466" s="117" t="s">
        <v>21</v>
      </c>
      <c r="F1466" s="3" t="s">
        <v>634</v>
      </c>
      <c r="G1466" s="117" t="s">
        <v>59</v>
      </c>
      <c r="H1466" s="167">
        <f>I1466+J1466+K1466+L1466</f>
        <v>0</v>
      </c>
      <c r="I1466" s="168">
        <f>I1467</f>
        <v>0</v>
      </c>
      <c r="J1466" s="168">
        <v>0</v>
      </c>
      <c r="K1466" s="168">
        <f>K1467</f>
        <v>0</v>
      </c>
      <c r="L1466" s="168">
        <f>L1467</f>
        <v>0</v>
      </c>
      <c r="M1466" s="312"/>
      <c r="N1466" s="312"/>
      <c r="O1466" s="312"/>
      <c r="P1466" s="312"/>
      <c r="Q1466" s="312"/>
      <c r="R1466" s="312"/>
      <c r="S1466" s="312"/>
      <c r="T1466" s="312"/>
    </row>
    <row r="1467" spans="1:20" s="313" customFormat="1" ht="38.25" hidden="1">
      <c r="A1467" s="307"/>
      <c r="B1467" s="116" t="s">
        <v>60</v>
      </c>
      <c r="C1467" s="116"/>
      <c r="D1467" s="117" t="s">
        <v>20</v>
      </c>
      <c r="E1467" s="117" t="s">
        <v>21</v>
      </c>
      <c r="F1467" s="3" t="s">
        <v>634</v>
      </c>
      <c r="G1467" s="117" t="s">
        <v>61</v>
      </c>
      <c r="H1467" s="167">
        <f>I1467+J1467+K1467+L1467</f>
        <v>0</v>
      </c>
      <c r="I1467" s="297">
        <v>0</v>
      </c>
      <c r="J1467" s="168">
        <v>0</v>
      </c>
      <c r="K1467" s="297">
        <v>0</v>
      </c>
      <c r="L1467" s="297"/>
      <c r="M1467" s="312"/>
      <c r="N1467" s="312"/>
      <c r="O1467" s="312"/>
      <c r="P1467" s="312"/>
      <c r="Q1467" s="312"/>
      <c r="R1467" s="312"/>
      <c r="S1467" s="312"/>
      <c r="T1467" s="312"/>
    </row>
    <row r="1468" spans="1:20" ht="63.75" hidden="1">
      <c r="A1468" s="148"/>
      <c r="B1468" s="217" t="s">
        <v>587</v>
      </c>
      <c r="C1468" s="116"/>
      <c r="D1468" s="117" t="s">
        <v>20</v>
      </c>
      <c r="E1468" s="117" t="s">
        <v>21</v>
      </c>
      <c r="F1468" s="117" t="s">
        <v>592</v>
      </c>
      <c r="G1468" s="117"/>
      <c r="H1468" s="167">
        <f>SUM(I1468:L1468)</f>
        <v>0</v>
      </c>
      <c r="I1468" s="168">
        <f>I1469</f>
        <v>0</v>
      </c>
      <c r="J1468" s="168">
        <f t="shared" ref="J1468:L1469" si="354">J1469</f>
        <v>0</v>
      </c>
      <c r="K1468" s="168">
        <f>K1469</f>
        <v>0</v>
      </c>
      <c r="L1468" s="168">
        <f>L1469</f>
        <v>0</v>
      </c>
    </row>
    <row r="1469" spans="1:20" ht="51" hidden="1">
      <c r="A1469" s="148"/>
      <c r="B1469" s="116" t="s">
        <v>88</v>
      </c>
      <c r="C1469" s="116"/>
      <c r="D1469" s="117" t="s">
        <v>20</v>
      </c>
      <c r="E1469" s="117" t="s">
        <v>21</v>
      </c>
      <c r="F1469" s="117" t="s">
        <v>592</v>
      </c>
      <c r="G1469" s="117" t="s">
        <v>49</v>
      </c>
      <c r="H1469" s="167">
        <f t="shared" ref="H1469:H1474" si="355">I1469+J1469+K1469+L1469</f>
        <v>0</v>
      </c>
      <c r="I1469" s="168">
        <f>I1470</f>
        <v>0</v>
      </c>
      <c r="J1469" s="168">
        <f t="shared" si="354"/>
        <v>0</v>
      </c>
      <c r="K1469" s="168">
        <f t="shared" si="354"/>
        <v>0</v>
      </c>
      <c r="L1469" s="168">
        <f t="shared" si="354"/>
        <v>0</v>
      </c>
    </row>
    <row r="1470" spans="1:20" hidden="1">
      <c r="A1470" s="148"/>
      <c r="B1470" s="116" t="s">
        <v>51</v>
      </c>
      <c r="C1470" s="116"/>
      <c r="D1470" s="117" t="s">
        <v>20</v>
      </c>
      <c r="E1470" s="117" t="s">
        <v>21</v>
      </c>
      <c r="F1470" s="117" t="s">
        <v>592</v>
      </c>
      <c r="G1470" s="117" t="s">
        <v>50</v>
      </c>
      <c r="H1470" s="167">
        <f t="shared" si="355"/>
        <v>0</v>
      </c>
      <c r="I1470" s="168">
        <f>I1471</f>
        <v>0</v>
      </c>
      <c r="J1470" s="168">
        <f>J1471</f>
        <v>0</v>
      </c>
      <c r="K1470" s="168">
        <f>K1471</f>
        <v>0</v>
      </c>
      <c r="L1470" s="168">
        <f>L1471</f>
        <v>0</v>
      </c>
    </row>
    <row r="1471" spans="1:20" ht="25.5" hidden="1">
      <c r="A1471" s="148"/>
      <c r="B1471" s="217" t="s">
        <v>84</v>
      </c>
      <c r="C1471" s="116"/>
      <c r="D1471" s="117" t="s">
        <v>20</v>
      </c>
      <c r="E1471" s="117" t="s">
        <v>21</v>
      </c>
      <c r="F1471" s="117" t="s">
        <v>592</v>
      </c>
      <c r="G1471" s="117" t="s">
        <v>82</v>
      </c>
      <c r="H1471" s="167">
        <f t="shared" si="355"/>
        <v>0</v>
      </c>
      <c r="I1471" s="168">
        <v>0</v>
      </c>
      <c r="J1471" s="168">
        <v>0</v>
      </c>
      <c r="K1471" s="168">
        <v>0</v>
      </c>
      <c r="L1471" s="168"/>
    </row>
    <row r="1472" spans="1:20" s="26" customFormat="1" ht="51">
      <c r="A1472" s="72"/>
      <c r="B1472" s="1" t="s">
        <v>98</v>
      </c>
      <c r="C1472" s="75"/>
      <c r="D1472" s="3" t="s">
        <v>20</v>
      </c>
      <c r="E1472" s="3" t="s">
        <v>21</v>
      </c>
      <c r="F1472" s="3" t="s">
        <v>249</v>
      </c>
      <c r="G1472" s="4"/>
      <c r="H1472" s="166">
        <f t="shared" si="355"/>
        <v>218.5</v>
      </c>
      <c r="I1472" s="308">
        <f>I1473</f>
        <v>218.5</v>
      </c>
      <c r="J1472" s="308">
        <f t="shared" ref="J1472:L1476" si="356">J1473</f>
        <v>0</v>
      </c>
      <c r="K1472" s="308">
        <f t="shared" si="356"/>
        <v>0</v>
      </c>
      <c r="L1472" s="308">
        <f t="shared" si="356"/>
        <v>0</v>
      </c>
      <c r="M1472" s="369"/>
      <c r="N1472" s="369"/>
      <c r="O1472" s="369"/>
      <c r="P1472" s="369"/>
      <c r="Q1472" s="369"/>
    </row>
    <row r="1473" spans="1:17" s="26" customFormat="1" ht="38.25">
      <c r="A1473" s="72"/>
      <c r="B1473" s="1" t="s">
        <v>250</v>
      </c>
      <c r="C1473" s="75"/>
      <c r="D1473" s="3" t="s">
        <v>20</v>
      </c>
      <c r="E1473" s="3" t="s">
        <v>21</v>
      </c>
      <c r="F1473" s="3" t="s">
        <v>251</v>
      </c>
      <c r="G1473" s="4"/>
      <c r="H1473" s="166">
        <f t="shared" si="355"/>
        <v>218.5</v>
      </c>
      <c r="I1473" s="308">
        <f>I1474</f>
        <v>218.5</v>
      </c>
      <c r="J1473" s="308">
        <f t="shared" si="356"/>
        <v>0</v>
      </c>
      <c r="K1473" s="308">
        <f t="shared" si="356"/>
        <v>0</v>
      </c>
      <c r="L1473" s="308">
        <f t="shared" si="356"/>
        <v>0</v>
      </c>
      <c r="M1473" s="369"/>
      <c r="N1473" s="369"/>
      <c r="O1473" s="369"/>
      <c r="P1473" s="369"/>
      <c r="Q1473" s="369"/>
    </row>
    <row r="1474" spans="1:17" s="26" customFormat="1" ht="25.5">
      <c r="A1474" s="9"/>
      <c r="B1474" s="1" t="s">
        <v>538</v>
      </c>
      <c r="C1474" s="75"/>
      <c r="D1474" s="3" t="s">
        <v>20</v>
      </c>
      <c r="E1474" s="3" t="s">
        <v>21</v>
      </c>
      <c r="F1474" s="3" t="s">
        <v>558</v>
      </c>
      <c r="G1474" s="3"/>
      <c r="H1474" s="166">
        <f t="shared" si="355"/>
        <v>218.5</v>
      </c>
      <c r="I1474" s="297">
        <f>I1475</f>
        <v>218.5</v>
      </c>
      <c r="J1474" s="297">
        <f t="shared" si="356"/>
        <v>0</v>
      </c>
      <c r="K1474" s="297">
        <f t="shared" si="356"/>
        <v>0</v>
      </c>
      <c r="L1474" s="297">
        <f t="shared" si="356"/>
        <v>0</v>
      </c>
      <c r="M1474" s="369"/>
      <c r="N1474" s="369"/>
      <c r="O1474" s="369"/>
      <c r="P1474" s="369"/>
      <c r="Q1474" s="369"/>
    </row>
    <row r="1475" spans="1:17" s="26" customFormat="1" ht="51">
      <c r="A1475" s="9"/>
      <c r="B1475" s="1" t="s">
        <v>88</v>
      </c>
      <c r="C1475" s="1"/>
      <c r="D1475" s="3" t="s">
        <v>20</v>
      </c>
      <c r="E1475" s="3" t="s">
        <v>21</v>
      </c>
      <c r="F1475" s="3" t="s">
        <v>558</v>
      </c>
      <c r="G1475" s="3" t="s">
        <v>49</v>
      </c>
      <c r="H1475" s="166">
        <f>SUM(I1475:L1475)</f>
        <v>218.5</v>
      </c>
      <c r="I1475" s="308">
        <f>I1476</f>
        <v>218.5</v>
      </c>
      <c r="J1475" s="308">
        <f t="shared" si="356"/>
        <v>0</v>
      </c>
      <c r="K1475" s="308">
        <f t="shared" si="356"/>
        <v>0</v>
      </c>
      <c r="L1475" s="308">
        <f t="shared" si="356"/>
        <v>0</v>
      </c>
      <c r="M1475" s="369"/>
      <c r="N1475" s="369"/>
      <c r="O1475" s="369"/>
      <c r="P1475" s="369"/>
      <c r="Q1475" s="369"/>
    </row>
    <row r="1476" spans="1:17" s="26" customFormat="1">
      <c r="A1476" s="9"/>
      <c r="B1476" s="13" t="s">
        <v>66</v>
      </c>
      <c r="C1476" s="1"/>
      <c r="D1476" s="3" t="s">
        <v>20</v>
      </c>
      <c r="E1476" s="3" t="s">
        <v>21</v>
      </c>
      <c r="F1476" s="3" t="s">
        <v>558</v>
      </c>
      <c r="G1476" s="3" t="s">
        <v>64</v>
      </c>
      <c r="H1476" s="166">
        <f>I1476+J1476+K1476+L1476</f>
        <v>218.5</v>
      </c>
      <c r="I1476" s="308">
        <f>I1477</f>
        <v>218.5</v>
      </c>
      <c r="J1476" s="308">
        <f t="shared" si="356"/>
        <v>0</v>
      </c>
      <c r="K1476" s="308">
        <f t="shared" si="356"/>
        <v>0</v>
      </c>
      <c r="L1476" s="308">
        <f t="shared" si="356"/>
        <v>0</v>
      </c>
      <c r="M1476" s="369"/>
      <c r="N1476" s="369"/>
      <c r="O1476" s="369"/>
      <c r="P1476" s="369"/>
      <c r="Q1476" s="369"/>
    </row>
    <row r="1477" spans="1:17" s="26" customFormat="1" ht="25.5">
      <c r="A1477" s="9"/>
      <c r="B1477" s="13" t="s">
        <v>84</v>
      </c>
      <c r="C1477" s="1"/>
      <c r="D1477" s="3" t="s">
        <v>20</v>
      </c>
      <c r="E1477" s="3" t="s">
        <v>21</v>
      </c>
      <c r="F1477" s="3" t="s">
        <v>558</v>
      </c>
      <c r="G1477" s="3" t="s">
        <v>82</v>
      </c>
      <c r="H1477" s="166">
        <f>I1477+J1477+K1477+L1477</f>
        <v>218.5</v>
      </c>
      <c r="I1477" s="308">
        <f>187.2+31.3</f>
        <v>218.5</v>
      </c>
      <c r="J1477" s="308">
        <v>0</v>
      </c>
      <c r="K1477" s="308">
        <v>0</v>
      </c>
      <c r="L1477" s="308">
        <v>0</v>
      </c>
      <c r="M1477" s="369"/>
      <c r="N1477" s="369"/>
      <c r="O1477" s="369"/>
      <c r="P1477" s="369"/>
      <c r="Q1477" s="369"/>
    </row>
    <row r="1478" spans="1:17" s="29" customFormat="1" ht="25.5">
      <c r="A1478" s="365"/>
      <c r="B1478" s="23" t="s">
        <v>706</v>
      </c>
      <c r="C1478" s="1"/>
      <c r="D1478" s="3" t="s">
        <v>20</v>
      </c>
      <c r="E1478" s="3" t="s">
        <v>21</v>
      </c>
      <c r="F1478" s="3" t="s">
        <v>707</v>
      </c>
      <c r="G1478" s="3"/>
      <c r="H1478" s="166">
        <f t="shared" ref="H1478:H1482" si="357">I1478+J1478+K1478+L1478</f>
        <v>20</v>
      </c>
      <c r="I1478" s="308">
        <f>I1482</f>
        <v>20</v>
      </c>
      <c r="J1478" s="308">
        <f>J1482</f>
        <v>0</v>
      </c>
      <c r="K1478" s="308">
        <f>K1482</f>
        <v>0</v>
      </c>
      <c r="L1478" s="366">
        <f>L1482</f>
        <v>0</v>
      </c>
    </row>
    <row r="1479" spans="1:17" s="29" customFormat="1">
      <c r="A1479" s="365"/>
      <c r="B1479" s="23" t="s">
        <v>713</v>
      </c>
      <c r="C1479" s="1"/>
      <c r="D1479" s="3" t="s">
        <v>20</v>
      </c>
      <c r="E1479" s="3" t="s">
        <v>21</v>
      </c>
      <c r="F1479" s="3" t="s">
        <v>707</v>
      </c>
      <c r="G1479" s="3"/>
      <c r="H1479" s="166">
        <f t="shared" si="357"/>
        <v>20</v>
      </c>
      <c r="I1479" s="308">
        <f t="shared" ref="I1479:L1482" si="358">I1480</f>
        <v>20</v>
      </c>
      <c r="J1479" s="308">
        <f t="shared" si="358"/>
        <v>0</v>
      </c>
      <c r="K1479" s="308">
        <f t="shared" si="358"/>
        <v>0</v>
      </c>
      <c r="L1479" s="366">
        <f t="shared" si="358"/>
        <v>0</v>
      </c>
    </row>
    <row r="1480" spans="1:17" s="29" customFormat="1" ht="25.5">
      <c r="A1480" s="365"/>
      <c r="B1480" s="23" t="s">
        <v>272</v>
      </c>
      <c r="C1480" s="1"/>
      <c r="D1480" s="3" t="s">
        <v>20</v>
      </c>
      <c r="E1480" s="3" t="s">
        <v>21</v>
      </c>
      <c r="F1480" s="3" t="s">
        <v>708</v>
      </c>
      <c r="G1480" s="3"/>
      <c r="H1480" s="166">
        <f t="shared" si="357"/>
        <v>20</v>
      </c>
      <c r="I1480" s="308">
        <f>I1482</f>
        <v>20</v>
      </c>
      <c r="J1480" s="308">
        <f>J1482</f>
        <v>0</v>
      </c>
      <c r="K1480" s="308">
        <f>K1482</f>
        <v>0</v>
      </c>
      <c r="L1480" s="366">
        <f>L1482</f>
        <v>0</v>
      </c>
    </row>
    <row r="1481" spans="1:17" s="29" customFormat="1">
      <c r="A1481" s="365"/>
      <c r="B1481" s="23" t="s">
        <v>714</v>
      </c>
      <c r="C1481" s="1"/>
      <c r="D1481" s="3" t="s">
        <v>20</v>
      </c>
      <c r="E1481" s="3" t="s">
        <v>21</v>
      </c>
      <c r="F1481" s="3" t="s">
        <v>708</v>
      </c>
      <c r="G1481" s="3" t="s">
        <v>72</v>
      </c>
      <c r="H1481" s="166">
        <f t="shared" si="357"/>
        <v>20</v>
      </c>
      <c r="I1481" s="308">
        <f t="shared" si="358"/>
        <v>20</v>
      </c>
      <c r="J1481" s="308">
        <f t="shared" si="358"/>
        <v>0</v>
      </c>
      <c r="K1481" s="308">
        <f t="shared" si="358"/>
        <v>0</v>
      </c>
      <c r="L1481" s="366">
        <f t="shared" si="358"/>
        <v>0</v>
      </c>
    </row>
    <row r="1482" spans="1:17" s="29" customFormat="1">
      <c r="A1482" s="365"/>
      <c r="B1482" s="23" t="s">
        <v>715</v>
      </c>
      <c r="C1482" s="1"/>
      <c r="D1482" s="3" t="s">
        <v>20</v>
      </c>
      <c r="E1482" s="3" t="s">
        <v>21</v>
      </c>
      <c r="F1482" s="3" t="s">
        <v>708</v>
      </c>
      <c r="G1482" s="3" t="s">
        <v>716</v>
      </c>
      <c r="H1482" s="166">
        <f t="shared" si="357"/>
        <v>20</v>
      </c>
      <c r="I1482" s="308">
        <f t="shared" si="358"/>
        <v>20</v>
      </c>
      <c r="J1482" s="308">
        <f t="shared" si="358"/>
        <v>0</v>
      </c>
      <c r="K1482" s="308">
        <f t="shared" si="358"/>
        <v>0</v>
      </c>
      <c r="L1482" s="366">
        <f t="shared" si="358"/>
        <v>0</v>
      </c>
    </row>
    <row r="1483" spans="1:17" s="29" customFormat="1" ht="165.75">
      <c r="A1483" s="365"/>
      <c r="B1483" s="367" t="s">
        <v>717</v>
      </c>
      <c r="C1483" s="20"/>
      <c r="D1483" s="3" t="s">
        <v>20</v>
      </c>
      <c r="E1483" s="3" t="s">
        <v>21</v>
      </c>
      <c r="F1483" s="3" t="s">
        <v>708</v>
      </c>
      <c r="G1483" s="15" t="s">
        <v>718</v>
      </c>
      <c r="H1483" s="159">
        <f t="shared" ref="H1483:H1488" si="359">SUM(I1483:L1483)</f>
        <v>20</v>
      </c>
      <c r="I1483" s="160">
        <v>20</v>
      </c>
      <c r="J1483" s="165">
        <v>0</v>
      </c>
      <c r="K1483" s="165">
        <v>0</v>
      </c>
      <c r="L1483" s="368">
        <v>0</v>
      </c>
    </row>
    <row r="1484" spans="1:17">
      <c r="A1484" s="199"/>
      <c r="B1484" s="273" t="s">
        <v>144</v>
      </c>
      <c r="C1484" s="200"/>
      <c r="D1484" s="140" t="s">
        <v>33</v>
      </c>
      <c r="E1484" s="140" t="s">
        <v>15</v>
      </c>
      <c r="F1484" s="140"/>
      <c r="G1484" s="140"/>
      <c r="H1484" s="167">
        <f t="shared" si="359"/>
        <v>-2541</v>
      </c>
      <c r="I1484" s="167">
        <f>I1485+I1495</f>
        <v>0</v>
      </c>
      <c r="J1484" s="167">
        <f>J1485+J1495</f>
        <v>-2541</v>
      </c>
      <c r="K1484" s="167">
        <f>K1485+K1495</f>
        <v>0</v>
      </c>
      <c r="L1484" s="167">
        <f>L1485+L1495</f>
        <v>0</v>
      </c>
    </row>
    <row r="1485" spans="1:17">
      <c r="A1485" s="199"/>
      <c r="B1485" s="273" t="s">
        <v>154</v>
      </c>
      <c r="C1485" s="149"/>
      <c r="D1485" s="140" t="s">
        <v>33</v>
      </c>
      <c r="E1485" s="140" t="s">
        <v>18</v>
      </c>
      <c r="F1485" s="140"/>
      <c r="G1485" s="140"/>
      <c r="H1485" s="167">
        <f t="shared" si="359"/>
        <v>-2541</v>
      </c>
      <c r="I1485" s="167">
        <f>I1486</f>
        <v>0</v>
      </c>
      <c r="J1485" s="167">
        <f t="shared" ref="J1485:L1489" si="360">J1486</f>
        <v>-2541</v>
      </c>
      <c r="K1485" s="167">
        <f t="shared" si="360"/>
        <v>0</v>
      </c>
      <c r="L1485" s="167">
        <f t="shared" si="360"/>
        <v>0</v>
      </c>
    </row>
    <row r="1486" spans="1:17" s="201" customFormat="1" ht="38.25">
      <c r="A1486" s="199"/>
      <c r="B1486" s="116" t="s">
        <v>161</v>
      </c>
      <c r="C1486" s="116"/>
      <c r="D1486" s="117" t="s">
        <v>33</v>
      </c>
      <c r="E1486" s="117" t="s">
        <v>18</v>
      </c>
      <c r="F1486" s="117" t="s">
        <v>300</v>
      </c>
      <c r="G1486" s="140"/>
      <c r="H1486" s="167">
        <f t="shared" si="359"/>
        <v>-2541</v>
      </c>
      <c r="I1486" s="168">
        <f>I1487</f>
        <v>0</v>
      </c>
      <c r="J1486" s="168">
        <f t="shared" si="360"/>
        <v>-2541</v>
      </c>
      <c r="K1486" s="168">
        <f t="shared" si="360"/>
        <v>0</v>
      </c>
      <c r="L1486" s="168">
        <f t="shared" si="360"/>
        <v>0</v>
      </c>
    </row>
    <row r="1487" spans="1:17" s="201" customFormat="1" ht="25.5">
      <c r="A1487" s="199"/>
      <c r="B1487" s="116" t="s">
        <v>301</v>
      </c>
      <c r="C1487" s="116"/>
      <c r="D1487" s="117" t="s">
        <v>33</v>
      </c>
      <c r="E1487" s="117" t="s">
        <v>18</v>
      </c>
      <c r="F1487" s="117" t="s">
        <v>302</v>
      </c>
      <c r="G1487" s="140"/>
      <c r="H1487" s="167">
        <f t="shared" si="359"/>
        <v>-2541</v>
      </c>
      <c r="I1487" s="168">
        <f>I1488</f>
        <v>0</v>
      </c>
      <c r="J1487" s="168">
        <f t="shared" si="360"/>
        <v>-2541</v>
      </c>
      <c r="K1487" s="168">
        <f t="shared" si="360"/>
        <v>0</v>
      </c>
      <c r="L1487" s="168">
        <f t="shared" si="360"/>
        <v>0</v>
      </c>
    </row>
    <row r="1488" spans="1:17" s="150" customFormat="1" ht="36.75" customHeight="1">
      <c r="A1488" s="199"/>
      <c r="B1488" s="217" t="s">
        <v>303</v>
      </c>
      <c r="C1488" s="244"/>
      <c r="D1488" s="117" t="s">
        <v>33</v>
      </c>
      <c r="E1488" s="117" t="s">
        <v>18</v>
      </c>
      <c r="F1488" s="230" t="s">
        <v>304</v>
      </c>
      <c r="G1488" s="140"/>
      <c r="H1488" s="167">
        <f t="shared" si="359"/>
        <v>-2541</v>
      </c>
      <c r="I1488" s="168">
        <f>I1489</f>
        <v>0</v>
      </c>
      <c r="J1488" s="168">
        <f t="shared" si="360"/>
        <v>-2541</v>
      </c>
      <c r="K1488" s="168">
        <f t="shared" si="360"/>
        <v>0</v>
      </c>
      <c r="L1488" s="168">
        <f t="shared" si="360"/>
        <v>0</v>
      </c>
    </row>
    <row r="1489" spans="1:12" s="150" customFormat="1" ht="153">
      <c r="A1489" s="148"/>
      <c r="B1489" s="76" t="s">
        <v>574</v>
      </c>
      <c r="C1489" s="116"/>
      <c r="D1489" s="117" t="s">
        <v>33</v>
      </c>
      <c r="E1489" s="117" t="s">
        <v>18</v>
      </c>
      <c r="F1489" s="117" t="s">
        <v>534</v>
      </c>
      <c r="G1489" s="140"/>
      <c r="H1489" s="167">
        <f t="shared" ref="H1489:H1494" si="361">I1489+J1489+K1489+L1489</f>
        <v>-2541</v>
      </c>
      <c r="I1489" s="168">
        <f>I1490</f>
        <v>0</v>
      </c>
      <c r="J1489" s="168">
        <f t="shared" si="360"/>
        <v>-2541</v>
      </c>
      <c r="K1489" s="168">
        <f t="shared" si="360"/>
        <v>0</v>
      </c>
      <c r="L1489" s="168">
        <f t="shared" si="360"/>
        <v>0</v>
      </c>
    </row>
    <row r="1490" spans="1:12" s="150" customFormat="1" ht="25.5">
      <c r="A1490" s="148"/>
      <c r="B1490" s="116" t="s">
        <v>146</v>
      </c>
      <c r="C1490" s="116"/>
      <c r="D1490" s="117" t="s">
        <v>33</v>
      </c>
      <c r="E1490" s="117" t="s">
        <v>18</v>
      </c>
      <c r="F1490" s="117" t="s">
        <v>534</v>
      </c>
      <c r="G1490" s="117" t="s">
        <v>147</v>
      </c>
      <c r="H1490" s="167">
        <f t="shared" si="361"/>
        <v>-2541</v>
      </c>
      <c r="I1490" s="168">
        <f>I1491+I1493</f>
        <v>0</v>
      </c>
      <c r="J1490" s="168">
        <f>J1491+J1493</f>
        <v>-2541</v>
      </c>
      <c r="K1490" s="168">
        <f>K1491+K1493</f>
        <v>0</v>
      </c>
      <c r="L1490" s="168">
        <f>L1491+L1493</f>
        <v>0</v>
      </c>
    </row>
    <row r="1491" spans="1:12" s="150" customFormat="1" ht="42.75" customHeight="1">
      <c r="A1491" s="220"/>
      <c r="B1491" s="217" t="s">
        <v>163</v>
      </c>
      <c r="C1491" s="282"/>
      <c r="D1491" s="146" t="s">
        <v>33</v>
      </c>
      <c r="E1491" s="146" t="s">
        <v>18</v>
      </c>
      <c r="F1491" s="117" t="s">
        <v>534</v>
      </c>
      <c r="G1491" s="146" t="s">
        <v>164</v>
      </c>
      <c r="H1491" s="167">
        <f t="shared" si="361"/>
        <v>-2541</v>
      </c>
      <c r="I1491" s="323">
        <f>I1492</f>
        <v>0</v>
      </c>
      <c r="J1491" s="321">
        <f>J1492</f>
        <v>-2541</v>
      </c>
      <c r="K1491" s="323">
        <f>'приложение 8.5.'!K1493</f>
        <v>0</v>
      </c>
      <c r="L1491" s="323">
        <f>'приложение 8.5.'!L1493</f>
        <v>0</v>
      </c>
    </row>
    <row r="1492" spans="1:12" s="150" customFormat="1" ht="53.25" customHeight="1">
      <c r="A1492" s="220"/>
      <c r="B1492" s="217" t="s">
        <v>447</v>
      </c>
      <c r="C1492" s="282"/>
      <c r="D1492" s="146" t="s">
        <v>33</v>
      </c>
      <c r="E1492" s="146" t="s">
        <v>18</v>
      </c>
      <c r="F1492" s="117" t="s">
        <v>534</v>
      </c>
      <c r="G1492" s="146" t="s">
        <v>448</v>
      </c>
      <c r="H1492" s="167">
        <f t="shared" si="361"/>
        <v>-2541</v>
      </c>
      <c r="I1492" s="323">
        <v>0</v>
      </c>
      <c r="J1492" s="321">
        <f>-2631+90</f>
        <v>-2541</v>
      </c>
      <c r="K1492" s="323">
        <f>'приложение 8.5.'!K1494</f>
        <v>0</v>
      </c>
      <c r="L1492" s="323">
        <f>'приложение 8.5.'!L1494</f>
        <v>0</v>
      </c>
    </row>
    <row r="1493" spans="1:12" ht="38.25" hidden="1">
      <c r="A1493" s="148"/>
      <c r="B1493" s="116" t="s">
        <v>148</v>
      </c>
      <c r="C1493" s="116"/>
      <c r="D1493" s="117" t="s">
        <v>33</v>
      </c>
      <c r="E1493" s="117" t="s">
        <v>18</v>
      </c>
      <c r="F1493" s="117" t="s">
        <v>534</v>
      </c>
      <c r="G1493" s="117" t="s">
        <v>149</v>
      </c>
      <c r="H1493" s="167">
        <f t="shared" si="361"/>
        <v>0</v>
      </c>
      <c r="I1493" s="168">
        <v>0</v>
      </c>
      <c r="J1493" s="168">
        <f>J1494</f>
        <v>0</v>
      </c>
      <c r="K1493" s="168">
        <v>0</v>
      </c>
      <c r="L1493" s="168">
        <v>0</v>
      </c>
    </row>
    <row r="1494" spans="1:12" ht="51" hidden="1">
      <c r="A1494" s="148"/>
      <c r="B1494" s="116" t="s">
        <v>299</v>
      </c>
      <c r="C1494" s="116"/>
      <c r="D1494" s="117" t="s">
        <v>33</v>
      </c>
      <c r="E1494" s="117" t="s">
        <v>18</v>
      </c>
      <c r="F1494" s="117" t="s">
        <v>534</v>
      </c>
      <c r="G1494" s="117" t="s">
        <v>150</v>
      </c>
      <c r="H1494" s="167">
        <f t="shared" si="361"/>
        <v>0</v>
      </c>
      <c r="I1494" s="168">
        <v>0</v>
      </c>
      <c r="J1494" s="168"/>
      <c r="K1494" s="168">
        <v>0</v>
      </c>
      <c r="L1494" s="168">
        <v>0</v>
      </c>
    </row>
    <row r="1495" spans="1:12" ht="25.5" hidden="1">
      <c r="A1495" s="199"/>
      <c r="B1495" s="200" t="s">
        <v>156</v>
      </c>
      <c r="C1495" s="273"/>
      <c r="D1495" s="140" t="s">
        <v>33</v>
      </c>
      <c r="E1495" s="140" t="s">
        <v>114</v>
      </c>
      <c r="F1495" s="140"/>
      <c r="G1495" s="140"/>
      <c r="H1495" s="320">
        <f>SUM(I1495:L1495)</f>
        <v>0</v>
      </c>
      <c r="I1495" s="167">
        <f>I1496+I1527+I1502</f>
        <v>0</v>
      </c>
      <c r="J1495" s="167">
        <f>J1496+J1527+J1502</f>
        <v>0</v>
      </c>
      <c r="K1495" s="167">
        <f>K1496+K1527+K1502</f>
        <v>0</v>
      </c>
      <c r="L1495" s="167">
        <f>L1496+L1527+L1502</f>
        <v>0</v>
      </c>
    </row>
    <row r="1496" spans="1:12" ht="38.25" hidden="1">
      <c r="A1496" s="220"/>
      <c r="B1496" s="116" t="s">
        <v>161</v>
      </c>
      <c r="C1496" s="200"/>
      <c r="D1496" s="146" t="s">
        <v>33</v>
      </c>
      <c r="E1496" s="146" t="s">
        <v>114</v>
      </c>
      <c r="F1496" s="117" t="s">
        <v>300</v>
      </c>
      <c r="G1496" s="146"/>
      <c r="H1496" s="320">
        <f>SUM(I1496:L1496)</f>
        <v>0</v>
      </c>
      <c r="I1496" s="321">
        <f>I1497</f>
        <v>0</v>
      </c>
      <c r="J1496" s="321">
        <f>J1497</f>
        <v>0</v>
      </c>
      <c r="K1496" s="321">
        <f>K1497</f>
        <v>0</v>
      </c>
      <c r="L1496" s="321">
        <f>L1497</f>
        <v>0</v>
      </c>
    </row>
    <row r="1497" spans="1:12" ht="76.5" hidden="1">
      <c r="A1497" s="220"/>
      <c r="B1497" s="217" t="s">
        <v>528</v>
      </c>
      <c r="C1497" s="282"/>
      <c r="D1497" s="146" t="s">
        <v>33</v>
      </c>
      <c r="E1497" s="146" t="s">
        <v>114</v>
      </c>
      <c r="F1497" s="146" t="s">
        <v>529</v>
      </c>
      <c r="G1497" s="146"/>
      <c r="H1497" s="320">
        <f>SUM(I1497:L1497)</f>
        <v>0</v>
      </c>
      <c r="I1497" s="321">
        <f>I1498</f>
        <v>0</v>
      </c>
      <c r="J1497" s="321">
        <f>J1498+J1520</f>
        <v>0</v>
      </c>
      <c r="K1497" s="321">
        <f>K1498+K1520</f>
        <v>0</v>
      </c>
      <c r="L1497" s="321">
        <f>L1498+L1520</f>
        <v>0</v>
      </c>
    </row>
    <row r="1498" spans="1:12" ht="89.25" hidden="1">
      <c r="A1498" s="220"/>
      <c r="B1498" s="217" t="s">
        <v>503</v>
      </c>
      <c r="C1498" s="217"/>
      <c r="D1498" s="146" t="s">
        <v>33</v>
      </c>
      <c r="E1498" s="146" t="s">
        <v>114</v>
      </c>
      <c r="F1498" s="230" t="s">
        <v>531</v>
      </c>
      <c r="G1498" s="146"/>
      <c r="H1498" s="167">
        <f>I1498+J1498+K1498+L1498</f>
        <v>0</v>
      </c>
      <c r="I1498" s="321">
        <f>I1499</f>
        <v>0</v>
      </c>
      <c r="J1498" s="321">
        <f t="shared" ref="J1498:L1499" si="362">J1499</f>
        <v>0</v>
      </c>
      <c r="K1498" s="321">
        <f t="shared" si="362"/>
        <v>0</v>
      </c>
      <c r="L1498" s="321">
        <f t="shared" si="362"/>
        <v>0</v>
      </c>
    </row>
    <row r="1499" spans="1:12" ht="38.25" hidden="1">
      <c r="A1499" s="148"/>
      <c r="B1499" s="116" t="s">
        <v>86</v>
      </c>
      <c r="C1499" s="149"/>
      <c r="D1499" s="146" t="s">
        <v>33</v>
      </c>
      <c r="E1499" s="146" t="s">
        <v>114</v>
      </c>
      <c r="F1499" s="230" t="s">
        <v>531</v>
      </c>
      <c r="G1499" s="117" t="s">
        <v>57</v>
      </c>
      <c r="H1499" s="167">
        <f>I1499+J1499+K1499+L1499</f>
        <v>0</v>
      </c>
      <c r="I1499" s="168">
        <f>I1500</f>
        <v>0</v>
      </c>
      <c r="J1499" s="168">
        <f t="shared" si="362"/>
        <v>0</v>
      </c>
      <c r="K1499" s="168">
        <f t="shared" si="362"/>
        <v>0</v>
      </c>
      <c r="L1499" s="168">
        <f t="shared" si="362"/>
        <v>0</v>
      </c>
    </row>
    <row r="1500" spans="1:12" ht="38.25" hidden="1">
      <c r="A1500" s="148"/>
      <c r="B1500" s="116" t="s">
        <v>111</v>
      </c>
      <c r="C1500" s="149"/>
      <c r="D1500" s="146" t="s">
        <v>33</v>
      </c>
      <c r="E1500" s="146" t="s">
        <v>114</v>
      </c>
      <c r="F1500" s="230" t="s">
        <v>531</v>
      </c>
      <c r="G1500" s="117" t="s">
        <v>59</v>
      </c>
      <c r="H1500" s="167">
        <f>I1500+J1500+K1500+L1500</f>
        <v>0</v>
      </c>
      <c r="I1500" s="168">
        <f>I1501</f>
        <v>0</v>
      </c>
      <c r="J1500" s="168">
        <f>J1501+J1508</f>
        <v>0</v>
      </c>
      <c r="K1500" s="168">
        <f>K1501+K1508</f>
        <v>0</v>
      </c>
      <c r="L1500" s="168">
        <f>L1501+L1508</f>
        <v>0</v>
      </c>
    </row>
    <row r="1501" spans="1:12" ht="38.25" hidden="1">
      <c r="A1501" s="148"/>
      <c r="B1501" s="116" t="s">
        <v>63</v>
      </c>
      <c r="C1501" s="149"/>
      <c r="D1501" s="146" t="s">
        <v>33</v>
      </c>
      <c r="E1501" s="146" t="s">
        <v>114</v>
      </c>
      <c r="F1501" s="230" t="s">
        <v>531</v>
      </c>
      <c r="G1501" s="117" t="s">
        <v>62</v>
      </c>
      <c r="H1501" s="167">
        <f>I1501+J1501+K1501+L1501</f>
        <v>0</v>
      </c>
      <c r="I1501" s="168">
        <v>0</v>
      </c>
      <c r="J1501" s="168"/>
      <c r="K1501" s="168">
        <v>0</v>
      </c>
      <c r="L1501" s="168">
        <v>0</v>
      </c>
    </row>
    <row r="1502" spans="1:12" ht="51" hidden="1">
      <c r="A1502" s="9"/>
      <c r="B1502" s="1" t="s">
        <v>141</v>
      </c>
      <c r="C1502" s="77"/>
      <c r="D1502" s="15" t="s">
        <v>33</v>
      </c>
      <c r="E1502" s="15" t="s">
        <v>114</v>
      </c>
      <c r="F1502" s="3" t="s">
        <v>249</v>
      </c>
      <c r="G1502" s="15"/>
      <c r="H1502" s="159">
        <f>SUM(I1502:L1502)</f>
        <v>0</v>
      </c>
      <c r="I1502" s="160">
        <f>I1503</f>
        <v>0</v>
      </c>
      <c r="J1502" s="160">
        <f>J1503</f>
        <v>0</v>
      </c>
      <c r="K1502" s="160">
        <f>K1503</f>
        <v>0</v>
      </c>
      <c r="L1502" s="160">
        <f>L1503</f>
        <v>0</v>
      </c>
    </row>
    <row r="1503" spans="1:12" ht="38.25" hidden="1">
      <c r="A1503" s="9"/>
      <c r="B1503" s="13" t="s">
        <v>250</v>
      </c>
      <c r="C1503" s="82"/>
      <c r="D1503" s="15" t="s">
        <v>33</v>
      </c>
      <c r="E1503" s="15" t="s">
        <v>114</v>
      </c>
      <c r="F1503" s="15" t="s">
        <v>251</v>
      </c>
      <c r="G1503" s="15"/>
      <c r="H1503" s="159">
        <f>SUM(I1503:L1503)</f>
        <v>0</v>
      </c>
      <c r="I1503" s="160">
        <f>I1504</f>
        <v>0</v>
      </c>
      <c r="J1503" s="160">
        <f>J1504</f>
        <v>0</v>
      </c>
      <c r="K1503" s="160">
        <v>0</v>
      </c>
      <c r="L1503" s="160">
        <f>L1504+L1397</f>
        <v>0</v>
      </c>
    </row>
    <row r="1504" spans="1:12" ht="89.25" hidden="1">
      <c r="A1504" s="9"/>
      <c r="B1504" s="13" t="s">
        <v>503</v>
      </c>
      <c r="C1504" s="13"/>
      <c r="D1504" s="15" t="s">
        <v>33</v>
      </c>
      <c r="E1504" s="15" t="s">
        <v>114</v>
      </c>
      <c r="F1504" s="15" t="s">
        <v>647</v>
      </c>
      <c r="G1504" s="15"/>
      <c r="H1504" s="166">
        <f t="shared" ref="H1504:H1509" si="363">I1504+J1504+K1504+L1504</f>
        <v>0</v>
      </c>
      <c r="I1504" s="160">
        <f>I1505</f>
        <v>0</v>
      </c>
      <c r="J1504" s="160">
        <f>J1505+J1535</f>
        <v>0</v>
      </c>
      <c r="K1504" s="160">
        <f>K1505+K1535</f>
        <v>0</v>
      </c>
      <c r="L1504" s="160">
        <f>L1505+L1535</f>
        <v>0</v>
      </c>
    </row>
    <row r="1505" spans="1:12" ht="38.25" hidden="1">
      <c r="A1505" s="9"/>
      <c r="B1505" s="1" t="s">
        <v>651</v>
      </c>
      <c r="C1505" s="75"/>
      <c r="D1505" s="15" t="s">
        <v>33</v>
      </c>
      <c r="E1505" s="15" t="s">
        <v>114</v>
      </c>
      <c r="F1505" s="15" t="s">
        <v>648</v>
      </c>
      <c r="G1505" s="3" t="s">
        <v>57</v>
      </c>
      <c r="H1505" s="166">
        <f t="shared" si="363"/>
        <v>0</v>
      </c>
      <c r="I1505" s="308">
        <f>I1506</f>
        <v>0</v>
      </c>
      <c r="J1505" s="308">
        <f>J1506</f>
        <v>0</v>
      </c>
      <c r="K1505" s="308">
        <f>K1506</f>
        <v>0</v>
      </c>
      <c r="L1505" s="308">
        <f>L1506</f>
        <v>0</v>
      </c>
    </row>
    <row r="1506" spans="1:12" ht="38.25" hidden="1">
      <c r="A1506" s="9"/>
      <c r="B1506" s="1" t="s">
        <v>111</v>
      </c>
      <c r="C1506" s="75"/>
      <c r="D1506" s="15" t="s">
        <v>33</v>
      </c>
      <c r="E1506" s="15" t="s">
        <v>114</v>
      </c>
      <c r="F1506" s="15" t="s">
        <v>648</v>
      </c>
      <c r="G1506" s="3" t="s">
        <v>59</v>
      </c>
      <c r="H1506" s="166">
        <f t="shared" si="363"/>
        <v>0</v>
      </c>
      <c r="I1506" s="308">
        <f>I1507</f>
        <v>0</v>
      </c>
      <c r="J1506" s="308">
        <f>J1507+J1534</f>
        <v>0</v>
      </c>
      <c r="K1506" s="308">
        <f>K1507+K1534</f>
        <v>0</v>
      </c>
      <c r="L1506" s="308">
        <f>L1507+L1534</f>
        <v>0</v>
      </c>
    </row>
    <row r="1507" spans="1:12" ht="38.25" hidden="1">
      <c r="A1507" s="9"/>
      <c r="B1507" s="1" t="s">
        <v>63</v>
      </c>
      <c r="C1507" s="75"/>
      <c r="D1507" s="15" t="s">
        <v>33</v>
      </c>
      <c r="E1507" s="15" t="s">
        <v>114</v>
      </c>
      <c r="F1507" s="15" t="s">
        <v>648</v>
      </c>
      <c r="G1507" s="3" t="s">
        <v>62</v>
      </c>
      <c r="H1507" s="166">
        <f t="shared" si="363"/>
        <v>0</v>
      </c>
      <c r="I1507" s="308">
        <v>0</v>
      </c>
      <c r="J1507" s="308"/>
      <c r="K1507" s="308">
        <v>0</v>
      </c>
      <c r="L1507" s="308">
        <v>0</v>
      </c>
    </row>
    <row r="1508" spans="1:12" ht="25.5">
      <c r="A1508" s="199" t="s">
        <v>130</v>
      </c>
      <c r="B1508" s="200" t="s">
        <v>131</v>
      </c>
      <c r="C1508" s="263" t="s">
        <v>132</v>
      </c>
      <c r="D1508" s="140"/>
      <c r="E1508" s="140"/>
      <c r="F1508" s="140"/>
      <c r="G1508" s="140"/>
      <c r="H1508" s="167">
        <f t="shared" si="363"/>
        <v>-672.8</v>
      </c>
      <c r="I1508" s="167">
        <f>I1509+I1545+I1553</f>
        <v>-672.8</v>
      </c>
      <c r="J1508" s="167">
        <f t="shared" ref="J1508:L1508" si="364">J1509+J1545+J1553</f>
        <v>0</v>
      </c>
      <c r="K1508" s="167">
        <f t="shared" si="364"/>
        <v>0</v>
      </c>
      <c r="L1508" s="167">
        <f t="shared" si="364"/>
        <v>0</v>
      </c>
    </row>
    <row r="1509" spans="1:12">
      <c r="A1509" s="199"/>
      <c r="B1509" s="273" t="s">
        <v>102</v>
      </c>
      <c r="C1509" s="200"/>
      <c r="D1509" s="140" t="s">
        <v>14</v>
      </c>
      <c r="E1509" s="140" t="s">
        <v>15</v>
      </c>
      <c r="F1509" s="140"/>
      <c r="G1509" s="140"/>
      <c r="H1509" s="167">
        <f t="shared" si="363"/>
        <v>-549.5</v>
      </c>
      <c r="I1509" s="167">
        <f>I1510+I1538+I1532</f>
        <v>-549.5</v>
      </c>
      <c r="J1509" s="167">
        <f>J1510+J1532</f>
        <v>0</v>
      </c>
      <c r="K1509" s="167">
        <f>K1510+K1532</f>
        <v>0</v>
      </c>
      <c r="L1509" s="167">
        <f>L1510+L1532</f>
        <v>0</v>
      </c>
    </row>
    <row r="1510" spans="1:12" ht="63.75">
      <c r="A1510" s="199"/>
      <c r="B1510" s="200" t="s">
        <v>113</v>
      </c>
      <c r="C1510" s="200"/>
      <c r="D1510" s="140" t="s">
        <v>14</v>
      </c>
      <c r="E1510" s="140" t="s">
        <v>114</v>
      </c>
      <c r="F1510" s="140"/>
      <c r="G1510" s="140"/>
      <c r="H1510" s="167">
        <f>H1511</f>
        <v>-401.2</v>
      </c>
      <c r="I1510" s="167">
        <f>I1511</f>
        <v>-401.2</v>
      </c>
      <c r="J1510" s="167">
        <f>J1511</f>
        <v>0</v>
      </c>
      <c r="K1510" s="167">
        <f>K1511</f>
        <v>0</v>
      </c>
      <c r="L1510" s="167">
        <f>L1511</f>
        <v>0</v>
      </c>
    </row>
    <row r="1511" spans="1:12" s="151" customFormat="1" ht="114.75">
      <c r="A1511" s="148"/>
      <c r="B1511" s="119" t="s">
        <v>133</v>
      </c>
      <c r="C1511" s="116"/>
      <c r="D1511" s="117" t="s">
        <v>14</v>
      </c>
      <c r="E1511" s="117" t="s">
        <v>114</v>
      </c>
      <c r="F1511" s="117" t="s">
        <v>288</v>
      </c>
      <c r="G1511" s="117"/>
      <c r="H1511" s="167">
        <f>SUBTOTAL(9,I1511:L1511)</f>
        <v>-401.2</v>
      </c>
      <c r="I1511" s="168">
        <f>I1512+I1527</f>
        <v>-401.2</v>
      </c>
      <c r="J1511" s="168">
        <f>J1512+J1527</f>
        <v>0</v>
      </c>
      <c r="K1511" s="168">
        <f>K1512+K1527</f>
        <v>0</v>
      </c>
      <c r="L1511" s="168">
        <f>L1512+L1527</f>
        <v>0</v>
      </c>
    </row>
    <row r="1512" spans="1:12" ht="38.25">
      <c r="A1512" s="148"/>
      <c r="B1512" s="119" t="s">
        <v>289</v>
      </c>
      <c r="C1512" s="116"/>
      <c r="D1512" s="117" t="s">
        <v>14</v>
      </c>
      <c r="E1512" s="117" t="s">
        <v>114</v>
      </c>
      <c r="F1512" s="117" t="s">
        <v>290</v>
      </c>
      <c r="G1512" s="117"/>
      <c r="H1512" s="167">
        <f>I1512+J1512+K1512+L1512</f>
        <v>-401.2</v>
      </c>
      <c r="I1512" s="168">
        <f>I1513</f>
        <v>-401.2</v>
      </c>
      <c r="J1512" s="168">
        <f>J1513</f>
        <v>0</v>
      </c>
      <c r="K1512" s="168">
        <f>K1513</f>
        <v>0</v>
      </c>
      <c r="L1512" s="168">
        <f>L1513</f>
        <v>0</v>
      </c>
    </row>
    <row r="1513" spans="1:12" ht="25.5">
      <c r="A1513" s="148"/>
      <c r="B1513" s="116" t="s">
        <v>124</v>
      </c>
      <c r="C1513" s="116"/>
      <c r="D1513" s="117" t="s">
        <v>14</v>
      </c>
      <c r="E1513" s="117" t="s">
        <v>114</v>
      </c>
      <c r="F1513" s="117" t="s">
        <v>291</v>
      </c>
      <c r="G1513" s="117"/>
      <c r="H1513" s="167">
        <f>I1513+J1513+K1513+L1513</f>
        <v>-401.2</v>
      </c>
      <c r="I1513" s="168">
        <f>I1514+I1519+I1523</f>
        <v>-401.2</v>
      </c>
      <c r="J1513" s="168">
        <f t="shared" ref="J1513:L1513" si="365">J1514+J1519+J1523</f>
        <v>0</v>
      </c>
      <c r="K1513" s="168">
        <f t="shared" si="365"/>
        <v>0</v>
      </c>
      <c r="L1513" s="168">
        <f t="shared" si="365"/>
        <v>0</v>
      </c>
    </row>
    <row r="1514" spans="1:12" ht="89.25">
      <c r="A1514" s="148"/>
      <c r="B1514" s="116" t="s">
        <v>55</v>
      </c>
      <c r="C1514" s="116"/>
      <c r="D1514" s="117" t="s">
        <v>14</v>
      </c>
      <c r="E1514" s="117" t="s">
        <v>114</v>
      </c>
      <c r="F1514" s="117" t="s">
        <v>291</v>
      </c>
      <c r="G1514" s="117" t="s">
        <v>56</v>
      </c>
      <c r="H1514" s="167">
        <f t="shared" ref="H1514:H1521" si="366">SUM(I1514:L1514)</f>
        <v>-401.2</v>
      </c>
      <c r="I1514" s="168">
        <f>I1515</f>
        <v>-401.2</v>
      </c>
      <c r="J1514" s="168">
        <f>J1515</f>
        <v>0</v>
      </c>
      <c r="K1514" s="168">
        <f>K1515</f>
        <v>0</v>
      </c>
      <c r="L1514" s="168">
        <f>L1515</f>
        <v>0</v>
      </c>
    </row>
    <row r="1515" spans="1:12" ht="38.25">
      <c r="A1515" s="148"/>
      <c r="B1515" s="116" t="s">
        <v>104</v>
      </c>
      <c r="C1515" s="116"/>
      <c r="D1515" s="117" t="s">
        <v>14</v>
      </c>
      <c r="E1515" s="117" t="s">
        <v>114</v>
      </c>
      <c r="F1515" s="117" t="s">
        <v>291</v>
      </c>
      <c r="G1515" s="117" t="s">
        <v>105</v>
      </c>
      <c r="H1515" s="167">
        <f t="shared" si="366"/>
        <v>-401.2</v>
      </c>
      <c r="I1515" s="168">
        <f>I1516+I1517+I1518</f>
        <v>-401.2</v>
      </c>
      <c r="J1515" s="168">
        <f>J1516+J1517+J1518</f>
        <v>0</v>
      </c>
      <c r="K1515" s="168">
        <f>K1516+K1517+K1518</f>
        <v>0</v>
      </c>
      <c r="L1515" s="168">
        <f>L1516+L1517+L1518</f>
        <v>0</v>
      </c>
    </row>
    <row r="1516" spans="1:12" ht="25.5" hidden="1">
      <c r="A1516" s="148"/>
      <c r="B1516" s="116" t="s">
        <v>213</v>
      </c>
      <c r="C1516" s="116"/>
      <c r="D1516" s="117" t="s">
        <v>14</v>
      </c>
      <c r="E1516" s="117" t="s">
        <v>114</v>
      </c>
      <c r="F1516" s="117" t="s">
        <v>291</v>
      </c>
      <c r="G1516" s="117" t="s">
        <v>107</v>
      </c>
      <c r="H1516" s="167">
        <f t="shared" si="366"/>
        <v>0</v>
      </c>
      <c r="I1516" s="168"/>
      <c r="J1516" s="168">
        <v>0</v>
      </c>
      <c r="K1516" s="168">
        <v>0</v>
      </c>
      <c r="L1516" s="168">
        <v>0</v>
      </c>
    </row>
    <row r="1517" spans="1:12" ht="51">
      <c r="A1517" s="148"/>
      <c r="B1517" s="116" t="s">
        <v>108</v>
      </c>
      <c r="C1517" s="116"/>
      <c r="D1517" s="117" t="s">
        <v>14</v>
      </c>
      <c r="E1517" s="117" t="s">
        <v>114</v>
      </c>
      <c r="F1517" s="117" t="s">
        <v>291</v>
      </c>
      <c r="G1517" s="117" t="s">
        <v>109</v>
      </c>
      <c r="H1517" s="167">
        <f t="shared" si="366"/>
        <v>-401.2</v>
      </c>
      <c r="I1517" s="168">
        <f>-401.2</f>
        <v>-401.2</v>
      </c>
      <c r="J1517" s="168">
        <v>0</v>
      </c>
      <c r="K1517" s="168">
        <v>0</v>
      </c>
      <c r="L1517" s="168">
        <v>0</v>
      </c>
    </row>
    <row r="1518" spans="1:12" ht="51" hidden="1">
      <c r="A1518" s="148"/>
      <c r="B1518" s="116" t="s">
        <v>108</v>
      </c>
      <c r="C1518" s="116"/>
      <c r="D1518" s="117" t="s">
        <v>14</v>
      </c>
      <c r="E1518" s="117" t="s">
        <v>114</v>
      </c>
      <c r="F1518" s="117" t="s">
        <v>291</v>
      </c>
      <c r="G1518" s="117" t="s">
        <v>650</v>
      </c>
      <c r="H1518" s="167">
        <f>SUM(I1518:L1518)</f>
        <v>0</v>
      </c>
      <c r="I1518" s="168"/>
      <c r="J1518" s="323">
        <v>0</v>
      </c>
      <c r="K1518" s="323">
        <v>0</v>
      </c>
      <c r="L1518" s="323">
        <v>0</v>
      </c>
    </row>
    <row r="1519" spans="1:12" s="28" customFormat="1" ht="38.25">
      <c r="A1519" s="9"/>
      <c r="B1519" s="1" t="s">
        <v>86</v>
      </c>
      <c r="C1519" s="1"/>
      <c r="D1519" s="3" t="s">
        <v>14</v>
      </c>
      <c r="E1519" s="3" t="s">
        <v>114</v>
      </c>
      <c r="F1519" s="3" t="s">
        <v>291</v>
      </c>
      <c r="G1519" s="3" t="s">
        <v>57</v>
      </c>
      <c r="H1519" s="6">
        <f t="shared" ref="H1519" si="367">SUM(I1519:L1519)</f>
        <v>0</v>
      </c>
      <c r="I1519" s="10">
        <f>I1520</f>
        <v>0</v>
      </c>
      <c r="J1519" s="10">
        <f>J1520</f>
        <v>0</v>
      </c>
      <c r="K1519" s="10">
        <f>K1520</f>
        <v>0</v>
      </c>
      <c r="L1519" s="10">
        <f>L1520</f>
        <v>0</v>
      </c>
    </row>
    <row r="1520" spans="1:12" ht="37.5" customHeight="1">
      <c r="A1520" s="148"/>
      <c r="B1520" s="116" t="s">
        <v>58</v>
      </c>
      <c r="C1520" s="116"/>
      <c r="D1520" s="117" t="s">
        <v>14</v>
      </c>
      <c r="E1520" s="117" t="s">
        <v>114</v>
      </c>
      <c r="F1520" s="117" t="s">
        <v>291</v>
      </c>
      <c r="G1520" s="117" t="s">
        <v>59</v>
      </c>
      <c r="H1520" s="167">
        <f t="shared" si="366"/>
        <v>0</v>
      </c>
      <c r="I1520" s="168">
        <f>I1522+I1521</f>
        <v>0</v>
      </c>
      <c r="J1520" s="168">
        <f>J1522+J1521</f>
        <v>0</v>
      </c>
      <c r="K1520" s="168">
        <f>K1522+K1521</f>
        <v>0</v>
      </c>
      <c r="L1520" s="168">
        <f>L1522+L1521</f>
        <v>0</v>
      </c>
    </row>
    <row r="1521" spans="1:12" ht="38.25">
      <c r="A1521" s="148"/>
      <c r="B1521" s="116" t="s">
        <v>63</v>
      </c>
      <c r="C1521" s="116"/>
      <c r="D1521" s="117" t="s">
        <v>14</v>
      </c>
      <c r="E1521" s="117" t="s">
        <v>114</v>
      </c>
      <c r="F1521" s="117" t="s">
        <v>291</v>
      </c>
      <c r="G1521" s="117" t="s">
        <v>62</v>
      </c>
      <c r="H1521" s="167">
        <f t="shared" si="366"/>
        <v>0.3</v>
      </c>
      <c r="I1521" s="168">
        <f>0.3</f>
        <v>0.3</v>
      </c>
      <c r="J1521" s="168">
        <v>0</v>
      </c>
      <c r="K1521" s="168">
        <v>0</v>
      </c>
      <c r="L1521" s="168">
        <v>0</v>
      </c>
    </row>
    <row r="1522" spans="1:12" ht="38.25">
      <c r="A1522" s="148"/>
      <c r="B1522" s="116" t="s">
        <v>60</v>
      </c>
      <c r="C1522" s="116"/>
      <c r="D1522" s="117" t="s">
        <v>14</v>
      </c>
      <c r="E1522" s="117" t="s">
        <v>114</v>
      </c>
      <c r="F1522" s="117" t="s">
        <v>291</v>
      </c>
      <c r="G1522" s="117" t="s">
        <v>61</v>
      </c>
      <c r="H1522" s="167">
        <f t="shared" ref="H1522:H1532" si="368">SUM(I1522:L1522)</f>
        <v>-0.3</v>
      </c>
      <c r="I1522" s="168">
        <f>-0.3</f>
        <v>-0.3</v>
      </c>
      <c r="J1522" s="168">
        <v>0</v>
      </c>
      <c r="K1522" s="168">
        <v>0</v>
      </c>
      <c r="L1522" s="168">
        <v>0</v>
      </c>
    </row>
    <row r="1523" spans="1:12" hidden="1">
      <c r="A1523" s="148"/>
      <c r="B1523" s="203" t="s">
        <v>71</v>
      </c>
      <c r="C1523" s="116"/>
      <c r="D1523" s="117" t="s">
        <v>14</v>
      </c>
      <c r="E1523" s="117" t="s">
        <v>114</v>
      </c>
      <c r="F1523" s="117" t="s">
        <v>291</v>
      </c>
      <c r="G1523" s="117" t="s">
        <v>72</v>
      </c>
      <c r="H1523" s="167">
        <f t="shared" si="368"/>
        <v>0</v>
      </c>
      <c r="I1523" s="168">
        <f>I1524</f>
        <v>0</v>
      </c>
      <c r="J1523" s="168">
        <f>J1524</f>
        <v>0</v>
      </c>
      <c r="K1523" s="168">
        <f>K1524</f>
        <v>0</v>
      </c>
      <c r="L1523" s="168">
        <f>L1524</f>
        <v>0</v>
      </c>
    </row>
    <row r="1524" spans="1:12" ht="25.5" hidden="1">
      <c r="A1524" s="148"/>
      <c r="B1524" s="203" t="s">
        <v>73</v>
      </c>
      <c r="C1524" s="116"/>
      <c r="D1524" s="117" t="s">
        <v>14</v>
      </c>
      <c r="E1524" s="117" t="s">
        <v>114</v>
      </c>
      <c r="F1524" s="117" t="s">
        <v>291</v>
      </c>
      <c r="G1524" s="117" t="s">
        <v>74</v>
      </c>
      <c r="H1524" s="167">
        <f t="shared" si="368"/>
        <v>0</v>
      </c>
      <c r="I1524" s="168">
        <f>I1525+I1526</f>
        <v>0</v>
      </c>
      <c r="J1524" s="168">
        <f>J1525+J1526</f>
        <v>0</v>
      </c>
      <c r="K1524" s="168">
        <f>K1525+K1526</f>
        <v>0</v>
      </c>
      <c r="L1524" s="168">
        <f>L1525+L1526</f>
        <v>0</v>
      </c>
    </row>
    <row r="1525" spans="1:12" ht="25.5" hidden="1">
      <c r="A1525" s="148"/>
      <c r="B1525" s="203" t="s">
        <v>293</v>
      </c>
      <c r="C1525" s="116"/>
      <c r="D1525" s="117" t="s">
        <v>14</v>
      </c>
      <c r="E1525" s="117" t="s">
        <v>114</v>
      </c>
      <c r="F1525" s="117" t="s">
        <v>291</v>
      </c>
      <c r="G1525" s="117" t="s">
        <v>294</v>
      </c>
      <c r="H1525" s="167">
        <f t="shared" si="368"/>
        <v>0</v>
      </c>
      <c r="I1525" s="168">
        <v>0</v>
      </c>
      <c r="J1525" s="168">
        <v>0</v>
      </c>
      <c r="K1525" s="168">
        <v>0</v>
      </c>
      <c r="L1525" s="168">
        <v>0</v>
      </c>
    </row>
    <row r="1526" spans="1:12" hidden="1">
      <c r="A1526" s="148"/>
      <c r="B1526" s="203" t="s">
        <v>292</v>
      </c>
      <c r="C1526" s="116"/>
      <c r="D1526" s="117" t="s">
        <v>14</v>
      </c>
      <c r="E1526" s="117" t="s">
        <v>114</v>
      </c>
      <c r="F1526" s="117" t="s">
        <v>291</v>
      </c>
      <c r="G1526" s="117" t="s">
        <v>76</v>
      </c>
      <c r="H1526" s="167">
        <f t="shared" si="368"/>
        <v>0</v>
      </c>
      <c r="I1526" s="168">
        <v>0</v>
      </c>
      <c r="J1526" s="168">
        <v>0</v>
      </c>
      <c r="K1526" s="168">
        <v>0</v>
      </c>
      <c r="L1526" s="168">
        <v>0</v>
      </c>
    </row>
    <row r="1527" spans="1:12" ht="38.25" hidden="1">
      <c r="A1527" s="148"/>
      <c r="B1527" s="119" t="s">
        <v>295</v>
      </c>
      <c r="C1527" s="116"/>
      <c r="D1527" s="117" t="s">
        <v>14</v>
      </c>
      <c r="E1527" s="117" t="s">
        <v>114</v>
      </c>
      <c r="F1527" s="117" t="s">
        <v>296</v>
      </c>
      <c r="G1527" s="117"/>
      <c r="H1527" s="167">
        <f>I1527+J1527+K1527+L1527</f>
        <v>0</v>
      </c>
      <c r="I1527" s="168">
        <f>I1528</f>
        <v>0</v>
      </c>
      <c r="J1527" s="168">
        <f t="shared" ref="J1527:L1528" si="369">J1528</f>
        <v>0</v>
      </c>
      <c r="K1527" s="168">
        <f t="shared" si="369"/>
        <v>0</v>
      </c>
      <c r="L1527" s="168">
        <f t="shared" si="369"/>
        <v>0</v>
      </c>
    </row>
    <row r="1528" spans="1:12" ht="25.5" hidden="1">
      <c r="A1528" s="148"/>
      <c r="B1528" s="116" t="s">
        <v>272</v>
      </c>
      <c r="C1528" s="116"/>
      <c r="D1528" s="117" t="s">
        <v>14</v>
      </c>
      <c r="E1528" s="117" t="s">
        <v>114</v>
      </c>
      <c r="F1528" s="117" t="s">
        <v>297</v>
      </c>
      <c r="G1528" s="117"/>
      <c r="H1528" s="167">
        <f>I1528+J1528+K1528+L1528</f>
        <v>0</v>
      </c>
      <c r="I1528" s="168">
        <f>I1529</f>
        <v>0</v>
      </c>
      <c r="J1528" s="168">
        <f t="shared" si="369"/>
        <v>0</v>
      </c>
      <c r="K1528" s="168">
        <f t="shared" si="369"/>
        <v>0</v>
      </c>
      <c r="L1528" s="168">
        <f t="shared" si="369"/>
        <v>0</v>
      </c>
    </row>
    <row r="1529" spans="1:12" ht="38.25" hidden="1">
      <c r="A1529" s="148"/>
      <c r="B1529" s="116" t="s">
        <v>86</v>
      </c>
      <c r="C1529" s="116"/>
      <c r="D1529" s="117" t="s">
        <v>14</v>
      </c>
      <c r="E1529" s="117" t="s">
        <v>114</v>
      </c>
      <c r="F1529" s="117" t="s">
        <v>297</v>
      </c>
      <c r="G1529" s="117" t="s">
        <v>57</v>
      </c>
      <c r="H1529" s="167">
        <f>SUM(I1529:L1529)</f>
        <v>0</v>
      </c>
      <c r="I1529" s="168">
        <f>I1530</f>
        <v>0</v>
      </c>
      <c r="J1529" s="168">
        <f t="shared" ref="J1529:L1530" si="370">J1530</f>
        <v>0</v>
      </c>
      <c r="K1529" s="168">
        <f t="shared" si="370"/>
        <v>0</v>
      </c>
      <c r="L1529" s="168">
        <f t="shared" si="370"/>
        <v>0</v>
      </c>
    </row>
    <row r="1530" spans="1:12" ht="38.25" hidden="1">
      <c r="A1530" s="148"/>
      <c r="B1530" s="116" t="s">
        <v>58</v>
      </c>
      <c r="C1530" s="116"/>
      <c r="D1530" s="117" t="s">
        <v>14</v>
      </c>
      <c r="E1530" s="117" t="s">
        <v>114</v>
      </c>
      <c r="F1530" s="117" t="s">
        <v>297</v>
      </c>
      <c r="G1530" s="117" t="s">
        <v>59</v>
      </c>
      <c r="H1530" s="167">
        <f>SUM(I1530:L1530)</f>
        <v>0</v>
      </c>
      <c r="I1530" s="168">
        <f>I1531</f>
        <v>0</v>
      </c>
      <c r="J1530" s="168">
        <f t="shared" si="370"/>
        <v>0</v>
      </c>
      <c r="K1530" s="168">
        <f t="shared" si="370"/>
        <v>0</v>
      </c>
      <c r="L1530" s="168">
        <f t="shared" si="370"/>
        <v>0</v>
      </c>
    </row>
    <row r="1531" spans="1:12" ht="38.25" hidden="1">
      <c r="A1531" s="148"/>
      <c r="B1531" s="116" t="s">
        <v>60</v>
      </c>
      <c r="C1531" s="116"/>
      <c r="D1531" s="117" t="s">
        <v>14</v>
      </c>
      <c r="E1531" s="117" t="s">
        <v>114</v>
      </c>
      <c r="F1531" s="117" t="s">
        <v>297</v>
      </c>
      <c r="G1531" s="117" t="s">
        <v>61</v>
      </c>
      <c r="H1531" s="167">
        <f>SUM(I1531:L1531)</f>
        <v>0</v>
      </c>
      <c r="I1531" s="168">
        <v>0</v>
      </c>
      <c r="J1531" s="168">
        <v>0</v>
      </c>
      <c r="K1531" s="168">
        <v>0</v>
      </c>
      <c r="L1531" s="168">
        <v>0</v>
      </c>
    </row>
    <row r="1532" spans="1:12">
      <c r="A1532" s="199"/>
      <c r="B1532" s="273" t="s">
        <v>134</v>
      </c>
      <c r="C1532" s="200"/>
      <c r="D1532" s="140" t="s">
        <v>14</v>
      </c>
      <c r="E1532" s="140" t="s">
        <v>41</v>
      </c>
      <c r="F1532" s="140"/>
      <c r="G1532" s="140"/>
      <c r="H1532" s="167">
        <f t="shared" si="368"/>
        <v>-148.30000000000001</v>
      </c>
      <c r="I1532" s="167">
        <f>I1533</f>
        <v>-148.30000000000001</v>
      </c>
      <c r="J1532" s="167">
        <f t="shared" ref="J1532:L1536" si="371">J1533</f>
        <v>0</v>
      </c>
      <c r="K1532" s="167">
        <f t="shared" si="371"/>
        <v>0</v>
      </c>
      <c r="L1532" s="167">
        <f t="shared" si="371"/>
        <v>0</v>
      </c>
    </row>
    <row r="1533" spans="1:12" ht="114.75">
      <c r="A1533" s="148"/>
      <c r="B1533" s="119" t="s">
        <v>133</v>
      </c>
      <c r="C1533" s="116"/>
      <c r="D1533" s="117" t="s">
        <v>14</v>
      </c>
      <c r="E1533" s="117" t="s">
        <v>41</v>
      </c>
      <c r="F1533" s="117" t="s">
        <v>288</v>
      </c>
      <c r="G1533" s="117"/>
      <c r="H1533" s="167">
        <f>H1535</f>
        <v>-148.30000000000001</v>
      </c>
      <c r="I1533" s="168">
        <f>I1534</f>
        <v>-148.30000000000001</v>
      </c>
      <c r="J1533" s="168">
        <f t="shared" si="371"/>
        <v>0</v>
      </c>
      <c r="K1533" s="168">
        <f t="shared" si="371"/>
        <v>0</v>
      </c>
      <c r="L1533" s="168">
        <f t="shared" si="371"/>
        <v>0</v>
      </c>
    </row>
    <row r="1534" spans="1:12" ht="38.25">
      <c r="A1534" s="148"/>
      <c r="B1534" s="119" t="s">
        <v>295</v>
      </c>
      <c r="C1534" s="116"/>
      <c r="D1534" s="117" t="s">
        <v>14</v>
      </c>
      <c r="E1534" s="117" t="s">
        <v>41</v>
      </c>
      <c r="F1534" s="117" t="s">
        <v>296</v>
      </c>
      <c r="G1534" s="117"/>
      <c r="H1534" s="167">
        <f>SUBTOTAL(9,I1534:L1534)</f>
        <v>-148.30000000000001</v>
      </c>
      <c r="I1534" s="168">
        <f>I1535</f>
        <v>-148.30000000000001</v>
      </c>
      <c r="J1534" s="168">
        <f t="shared" si="371"/>
        <v>0</v>
      </c>
      <c r="K1534" s="168">
        <f t="shared" si="371"/>
        <v>0</v>
      </c>
      <c r="L1534" s="168">
        <f t="shared" si="371"/>
        <v>0</v>
      </c>
    </row>
    <row r="1535" spans="1:12" ht="25.5">
      <c r="A1535" s="148"/>
      <c r="B1535" s="116" t="s">
        <v>272</v>
      </c>
      <c r="C1535" s="116"/>
      <c r="D1535" s="117" t="s">
        <v>14</v>
      </c>
      <c r="E1535" s="117" t="s">
        <v>41</v>
      </c>
      <c r="F1535" s="117" t="s">
        <v>297</v>
      </c>
      <c r="G1535" s="117"/>
      <c r="H1535" s="167">
        <f>I1535+J1535+K1535+L1535</f>
        <v>-148.30000000000001</v>
      </c>
      <c r="I1535" s="168">
        <f>I1536</f>
        <v>-148.30000000000001</v>
      </c>
      <c r="J1535" s="168">
        <f t="shared" si="371"/>
        <v>0</v>
      </c>
      <c r="K1535" s="168">
        <f t="shared" si="371"/>
        <v>0</v>
      </c>
      <c r="L1535" s="168">
        <f t="shared" si="371"/>
        <v>0</v>
      </c>
    </row>
    <row r="1536" spans="1:12">
      <c r="A1536" s="148"/>
      <c r="B1536" s="116" t="s">
        <v>71</v>
      </c>
      <c r="C1536" s="116"/>
      <c r="D1536" s="117" t="s">
        <v>14</v>
      </c>
      <c r="E1536" s="117" t="s">
        <v>41</v>
      </c>
      <c r="F1536" s="117" t="s">
        <v>297</v>
      </c>
      <c r="G1536" s="117" t="s">
        <v>72</v>
      </c>
      <c r="H1536" s="167">
        <f>I1536+J1536+K1536+L1536</f>
        <v>-148.30000000000001</v>
      </c>
      <c r="I1536" s="168">
        <f>I1537</f>
        <v>-148.30000000000001</v>
      </c>
      <c r="J1536" s="168">
        <f t="shared" si="371"/>
        <v>0</v>
      </c>
      <c r="K1536" s="168">
        <f t="shared" si="371"/>
        <v>0</v>
      </c>
      <c r="L1536" s="168">
        <f t="shared" si="371"/>
        <v>0</v>
      </c>
    </row>
    <row r="1537" spans="1:14">
      <c r="A1537" s="148"/>
      <c r="B1537" s="116" t="s">
        <v>135</v>
      </c>
      <c r="C1537" s="116"/>
      <c r="D1537" s="117" t="s">
        <v>14</v>
      </c>
      <c r="E1537" s="117" t="s">
        <v>41</v>
      </c>
      <c r="F1537" s="117" t="s">
        <v>297</v>
      </c>
      <c r="G1537" s="117" t="s">
        <v>136</v>
      </c>
      <c r="H1537" s="167">
        <f>I1537+J1537+K1537+L1537</f>
        <v>-148.30000000000001</v>
      </c>
      <c r="I1537" s="168">
        <f>-148.3</f>
        <v>-148.30000000000001</v>
      </c>
      <c r="J1537" s="168">
        <v>0</v>
      </c>
      <c r="K1537" s="168">
        <v>0</v>
      </c>
      <c r="L1537" s="168">
        <v>0</v>
      </c>
    </row>
    <row r="1538" spans="1:14" ht="25.5" hidden="1">
      <c r="A1538" s="262"/>
      <c r="B1538" s="200" t="s">
        <v>121</v>
      </c>
      <c r="C1538" s="200"/>
      <c r="D1538" s="140" t="s">
        <v>14</v>
      </c>
      <c r="E1538" s="140" t="s">
        <v>122</v>
      </c>
      <c r="F1538" s="140"/>
      <c r="G1538" s="140"/>
      <c r="H1538" s="167">
        <f>SUM(I1538:L1538)</f>
        <v>0</v>
      </c>
      <c r="I1538" s="167">
        <f t="shared" ref="I1538:I1543" si="372">I1539</f>
        <v>0</v>
      </c>
      <c r="J1538" s="167">
        <f t="shared" ref="J1538:L1543" si="373">J1539</f>
        <v>0</v>
      </c>
      <c r="K1538" s="167">
        <f>K1539</f>
        <v>0</v>
      </c>
      <c r="L1538" s="167">
        <f>L1539</f>
        <v>0</v>
      </c>
    </row>
    <row r="1539" spans="1:14" ht="51" hidden="1">
      <c r="A1539" s="262"/>
      <c r="B1539" s="116" t="s">
        <v>98</v>
      </c>
      <c r="C1539" s="200"/>
      <c r="D1539" s="139" t="s">
        <v>14</v>
      </c>
      <c r="E1539" s="139" t="s">
        <v>122</v>
      </c>
      <c r="F1539" s="139" t="s">
        <v>249</v>
      </c>
      <c r="G1539" s="140"/>
      <c r="H1539" s="167">
        <f>SUM(I1539:L1539)</f>
        <v>0</v>
      </c>
      <c r="I1539" s="168">
        <f t="shared" si="372"/>
        <v>0</v>
      </c>
      <c r="J1539" s="168">
        <f t="shared" si="373"/>
        <v>0</v>
      </c>
      <c r="K1539" s="168">
        <f t="shared" si="373"/>
        <v>0</v>
      </c>
      <c r="L1539" s="168">
        <f t="shared" si="373"/>
        <v>0</v>
      </c>
    </row>
    <row r="1540" spans="1:14" ht="38.25" hidden="1">
      <c r="A1540" s="148"/>
      <c r="B1540" s="116" t="s">
        <v>268</v>
      </c>
      <c r="C1540" s="149"/>
      <c r="D1540" s="117" t="s">
        <v>14</v>
      </c>
      <c r="E1540" s="117" t="s">
        <v>122</v>
      </c>
      <c r="F1540" s="117" t="s">
        <v>269</v>
      </c>
      <c r="G1540" s="117"/>
      <c r="H1540" s="167">
        <f>SUM(I1540:L1540)</f>
        <v>0</v>
      </c>
      <c r="I1540" s="168">
        <f t="shared" si="372"/>
        <v>0</v>
      </c>
      <c r="J1540" s="168">
        <f t="shared" si="373"/>
        <v>0</v>
      </c>
      <c r="K1540" s="168">
        <f t="shared" si="373"/>
        <v>0</v>
      </c>
      <c r="L1540" s="168">
        <f t="shared" si="373"/>
        <v>0</v>
      </c>
    </row>
    <row r="1541" spans="1:14" ht="25.5" hidden="1">
      <c r="A1541" s="148"/>
      <c r="B1541" s="116" t="s">
        <v>538</v>
      </c>
      <c r="C1541" s="149"/>
      <c r="D1541" s="117" t="s">
        <v>14</v>
      </c>
      <c r="E1541" s="117" t="s">
        <v>122</v>
      </c>
      <c r="F1541" s="117" t="s">
        <v>539</v>
      </c>
      <c r="G1541" s="117"/>
      <c r="H1541" s="167">
        <f>SUM(I1541:L1541)</f>
        <v>0</v>
      </c>
      <c r="I1541" s="168">
        <f t="shared" si="372"/>
        <v>0</v>
      </c>
      <c r="J1541" s="168">
        <f t="shared" si="373"/>
        <v>0</v>
      </c>
      <c r="K1541" s="168">
        <f t="shared" si="373"/>
        <v>0</v>
      </c>
      <c r="L1541" s="168">
        <f t="shared" si="373"/>
        <v>0</v>
      </c>
    </row>
    <row r="1542" spans="1:14" ht="38.25" hidden="1">
      <c r="A1542" s="148"/>
      <c r="B1542" s="116" t="s">
        <v>86</v>
      </c>
      <c r="C1542" s="276"/>
      <c r="D1542" s="117" t="s">
        <v>14</v>
      </c>
      <c r="E1542" s="117" t="s">
        <v>122</v>
      </c>
      <c r="F1542" s="117" t="s">
        <v>539</v>
      </c>
      <c r="G1542" s="117" t="s">
        <v>57</v>
      </c>
      <c r="H1542" s="167">
        <f>I1542+J1542+K1542+L1542</f>
        <v>0</v>
      </c>
      <c r="I1542" s="168">
        <f t="shared" si="372"/>
        <v>0</v>
      </c>
      <c r="J1542" s="168">
        <f t="shared" si="373"/>
        <v>0</v>
      </c>
      <c r="K1542" s="168">
        <f t="shared" si="373"/>
        <v>0</v>
      </c>
      <c r="L1542" s="168">
        <f t="shared" si="373"/>
        <v>0</v>
      </c>
    </row>
    <row r="1543" spans="1:14" ht="38.25" hidden="1">
      <c r="A1543" s="148"/>
      <c r="B1543" s="116" t="s">
        <v>111</v>
      </c>
      <c r="C1543" s="276"/>
      <c r="D1543" s="117" t="s">
        <v>14</v>
      </c>
      <c r="E1543" s="117" t="s">
        <v>122</v>
      </c>
      <c r="F1543" s="117" t="s">
        <v>539</v>
      </c>
      <c r="G1543" s="117" t="s">
        <v>59</v>
      </c>
      <c r="H1543" s="167">
        <f>I1543+J1543+K1543+L1543</f>
        <v>0</v>
      </c>
      <c r="I1543" s="168">
        <f t="shared" si="372"/>
        <v>0</v>
      </c>
      <c r="J1543" s="168">
        <f t="shared" si="373"/>
        <v>0</v>
      </c>
      <c r="K1543" s="168">
        <f t="shared" si="373"/>
        <v>0</v>
      </c>
      <c r="L1543" s="168">
        <f t="shared" si="373"/>
        <v>0</v>
      </c>
    </row>
    <row r="1544" spans="1:14" ht="51" hidden="1">
      <c r="A1544" s="148"/>
      <c r="B1544" s="116" t="s">
        <v>259</v>
      </c>
      <c r="C1544" s="276"/>
      <c r="D1544" s="117" t="s">
        <v>14</v>
      </c>
      <c r="E1544" s="117" t="s">
        <v>122</v>
      </c>
      <c r="F1544" s="117" t="s">
        <v>539</v>
      </c>
      <c r="G1544" s="117" t="s">
        <v>61</v>
      </c>
      <c r="H1544" s="167">
        <f>I1544+J1544+K1544+L1544</f>
        <v>0</v>
      </c>
      <c r="I1544" s="168"/>
      <c r="J1544" s="168">
        <v>0</v>
      </c>
      <c r="K1544" s="168">
        <v>0</v>
      </c>
      <c r="L1544" s="168">
        <v>0</v>
      </c>
    </row>
    <row r="1545" spans="1:14" s="24" customFormat="1" ht="14.45" customHeight="1">
      <c r="A1545" s="72"/>
      <c r="B1545" s="2" t="s">
        <v>40</v>
      </c>
      <c r="C1545" s="75"/>
      <c r="D1545" s="4" t="s">
        <v>18</v>
      </c>
      <c r="E1545" s="4" t="s">
        <v>15</v>
      </c>
      <c r="F1545" s="4"/>
      <c r="G1545" s="4"/>
      <c r="H1545" s="166">
        <f t="shared" ref="H1545:H1546" si="374">I1545+J1545+K1545+L1545</f>
        <v>10.6</v>
      </c>
      <c r="I1545" s="166">
        <f t="shared" ref="I1545:L1551" si="375">I1546</f>
        <v>10.6</v>
      </c>
      <c r="J1545" s="166">
        <f t="shared" si="375"/>
        <v>0</v>
      </c>
      <c r="K1545" s="166">
        <f t="shared" si="375"/>
        <v>0</v>
      </c>
      <c r="L1545" s="166">
        <f t="shared" si="375"/>
        <v>0</v>
      </c>
      <c r="M1545" s="370"/>
    </row>
    <row r="1546" spans="1:14" s="24" customFormat="1" ht="15" customHeight="1">
      <c r="A1546" s="72"/>
      <c r="B1546" s="5" t="s">
        <v>42</v>
      </c>
      <c r="C1546" s="75"/>
      <c r="D1546" s="4" t="s">
        <v>18</v>
      </c>
      <c r="E1546" s="4" t="s">
        <v>33</v>
      </c>
      <c r="F1546" s="4"/>
      <c r="G1546" s="4"/>
      <c r="H1546" s="166">
        <f t="shared" si="374"/>
        <v>10.6</v>
      </c>
      <c r="I1546" s="166">
        <f t="shared" si="375"/>
        <v>10.6</v>
      </c>
      <c r="J1546" s="166">
        <f t="shared" si="375"/>
        <v>0</v>
      </c>
      <c r="K1546" s="166">
        <f t="shared" si="375"/>
        <v>0</v>
      </c>
      <c r="L1546" s="166">
        <f t="shared" si="375"/>
        <v>0</v>
      </c>
      <c r="M1546" s="370"/>
    </row>
    <row r="1547" spans="1:14" s="26" customFormat="1" ht="93" customHeight="1">
      <c r="A1547" s="9"/>
      <c r="B1547" s="12" t="s">
        <v>133</v>
      </c>
      <c r="C1547" s="1"/>
      <c r="D1547" s="3" t="s">
        <v>18</v>
      </c>
      <c r="E1547" s="3" t="s">
        <v>33</v>
      </c>
      <c r="F1547" s="3" t="s">
        <v>288</v>
      </c>
      <c r="G1547" s="3"/>
      <c r="H1547" s="166">
        <f>SUBTOTAL(9,I1547:L1547)</f>
        <v>10.6</v>
      </c>
      <c r="I1547" s="308">
        <f t="shared" si="375"/>
        <v>10.6</v>
      </c>
      <c r="J1547" s="308">
        <f t="shared" si="375"/>
        <v>0</v>
      </c>
      <c r="K1547" s="308">
        <f t="shared" si="375"/>
        <v>0</v>
      </c>
      <c r="L1547" s="308">
        <f t="shared" si="375"/>
        <v>0</v>
      </c>
      <c r="M1547" s="369"/>
      <c r="N1547" s="369"/>
    </row>
    <row r="1548" spans="1:14" s="26" customFormat="1" ht="26.25" customHeight="1">
      <c r="A1548" s="9"/>
      <c r="B1548" s="12" t="s">
        <v>289</v>
      </c>
      <c r="C1548" s="1"/>
      <c r="D1548" s="3" t="s">
        <v>18</v>
      </c>
      <c r="E1548" s="3" t="s">
        <v>33</v>
      </c>
      <c r="F1548" s="3" t="s">
        <v>290</v>
      </c>
      <c r="G1548" s="3"/>
      <c r="H1548" s="166">
        <f>I1548+J1548+K1548+L1548</f>
        <v>10.6</v>
      </c>
      <c r="I1548" s="308">
        <f t="shared" si="375"/>
        <v>10.6</v>
      </c>
      <c r="J1548" s="308">
        <f t="shared" si="375"/>
        <v>0</v>
      </c>
      <c r="K1548" s="308">
        <f t="shared" si="375"/>
        <v>0</v>
      </c>
      <c r="L1548" s="308">
        <f t="shared" si="375"/>
        <v>0</v>
      </c>
      <c r="M1548" s="369"/>
      <c r="N1548" s="369"/>
    </row>
    <row r="1549" spans="1:14" s="26" customFormat="1" ht="16.5" customHeight="1">
      <c r="A1549" s="9"/>
      <c r="B1549" s="1" t="s">
        <v>216</v>
      </c>
      <c r="C1549" s="1"/>
      <c r="D1549" s="3" t="s">
        <v>18</v>
      </c>
      <c r="E1549" s="3" t="s">
        <v>33</v>
      </c>
      <c r="F1549" s="3" t="s">
        <v>729</v>
      </c>
      <c r="G1549" s="3"/>
      <c r="H1549" s="166">
        <f>I1549+J1549+K1549+L1549</f>
        <v>10.6</v>
      </c>
      <c r="I1549" s="308">
        <f t="shared" si="375"/>
        <v>10.6</v>
      </c>
      <c r="J1549" s="308">
        <f t="shared" si="375"/>
        <v>0</v>
      </c>
      <c r="K1549" s="308">
        <f t="shared" si="375"/>
        <v>0</v>
      </c>
      <c r="L1549" s="308">
        <f t="shared" si="375"/>
        <v>0</v>
      </c>
      <c r="M1549" s="369"/>
      <c r="N1549" s="369"/>
    </row>
    <row r="1550" spans="1:14" s="26" customFormat="1" ht="26.25" customHeight="1">
      <c r="A1550" s="9"/>
      <c r="B1550" s="1" t="s">
        <v>86</v>
      </c>
      <c r="C1550" s="1"/>
      <c r="D1550" s="3" t="s">
        <v>18</v>
      </c>
      <c r="E1550" s="3" t="s">
        <v>33</v>
      </c>
      <c r="F1550" s="3" t="s">
        <v>729</v>
      </c>
      <c r="G1550" s="3" t="s">
        <v>57</v>
      </c>
      <c r="H1550" s="166">
        <f>SUM(I1550:L1550)</f>
        <v>10.6</v>
      </c>
      <c r="I1550" s="308">
        <f t="shared" si="375"/>
        <v>10.6</v>
      </c>
      <c r="J1550" s="308">
        <f t="shared" si="375"/>
        <v>0</v>
      </c>
      <c r="K1550" s="308">
        <f t="shared" si="375"/>
        <v>0</v>
      </c>
      <c r="L1550" s="308">
        <f t="shared" si="375"/>
        <v>0</v>
      </c>
      <c r="M1550" s="369"/>
      <c r="N1550" s="369"/>
    </row>
    <row r="1551" spans="1:14" s="26" customFormat="1" ht="26.25" customHeight="1">
      <c r="A1551" s="9"/>
      <c r="B1551" s="1" t="s">
        <v>58</v>
      </c>
      <c r="C1551" s="1"/>
      <c r="D1551" s="3" t="s">
        <v>18</v>
      </c>
      <c r="E1551" s="3" t="s">
        <v>33</v>
      </c>
      <c r="F1551" s="3" t="s">
        <v>729</v>
      </c>
      <c r="G1551" s="3" t="s">
        <v>59</v>
      </c>
      <c r="H1551" s="166">
        <f>SUM(I1551:L1551)</f>
        <v>10.6</v>
      </c>
      <c r="I1551" s="308">
        <f t="shared" si="375"/>
        <v>10.6</v>
      </c>
      <c r="J1551" s="308">
        <v>0</v>
      </c>
      <c r="K1551" s="308">
        <v>0</v>
      </c>
      <c r="L1551" s="308">
        <v>0</v>
      </c>
      <c r="M1551" s="369"/>
      <c r="N1551" s="369"/>
    </row>
    <row r="1552" spans="1:14" s="26" customFormat="1" ht="26.25" customHeight="1">
      <c r="A1552" s="9"/>
      <c r="B1552" s="1" t="s">
        <v>63</v>
      </c>
      <c r="C1552" s="1"/>
      <c r="D1552" s="3" t="s">
        <v>18</v>
      </c>
      <c r="E1552" s="3" t="s">
        <v>33</v>
      </c>
      <c r="F1552" s="3" t="s">
        <v>729</v>
      </c>
      <c r="G1552" s="3" t="s">
        <v>62</v>
      </c>
      <c r="H1552" s="166">
        <f>SUM(I1552:L1552)</f>
        <v>10.6</v>
      </c>
      <c r="I1552" s="308">
        <v>10.6</v>
      </c>
      <c r="J1552" s="297">
        <v>0</v>
      </c>
      <c r="K1552" s="297">
        <v>0</v>
      </c>
      <c r="L1552" s="297">
        <v>0</v>
      </c>
      <c r="M1552" s="369"/>
      <c r="N1552" s="369"/>
    </row>
    <row r="1553" spans="1:12" ht="25.5">
      <c r="A1553" s="199"/>
      <c r="B1553" s="200" t="s">
        <v>137</v>
      </c>
      <c r="C1553" s="200"/>
      <c r="D1553" s="140" t="s">
        <v>122</v>
      </c>
      <c r="E1553" s="140" t="s">
        <v>15</v>
      </c>
      <c r="F1553" s="140"/>
      <c r="G1553" s="140"/>
      <c r="H1553" s="167">
        <f t="shared" ref="H1553:H1558" si="376">SUM(I1553:L1553)</f>
        <v>-133.9</v>
      </c>
      <c r="I1553" s="167">
        <f t="shared" ref="I1553:L1558" si="377">I1554</f>
        <v>-133.9</v>
      </c>
      <c r="J1553" s="167">
        <f t="shared" si="377"/>
        <v>0</v>
      </c>
      <c r="K1553" s="167">
        <f t="shared" si="377"/>
        <v>0</v>
      </c>
      <c r="L1553" s="167">
        <f t="shared" si="377"/>
        <v>0</v>
      </c>
    </row>
    <row r="1554" spans="1:12" ht="38.25">
      <c r="A1554" s="199"/>
      <c r="B1554" s="116" t="s">
        <v>451</v>
      </c>
      <c r="C1554" s="279"/>
      <c r="D1554" s="117" t="s">
        <v>122</v>
      </c>
      <c r="E1554" s="117" t="s">
        <v>14</v>
      </c>
      <c r="F1554" s="140"/>
      <c r="G1554" s="140"/>
      <c r="H1554" s="167">
        <f>SUBTOTAL(9,I1554:L1554)</f>
        <v>-133.9</v>
      </c>
      <c r="I1554" s="168">
        <f t="shared" si="377"/>
        <v>-133.9</v>
      </c>
      <c r="J1554" s="168">
        <f t="shared" si="377"/>
        <v>0</v>
      </c>
      <c r="K1554" s="168">
        <f t="shared" si="377"/>
        <v>0</v>
      </c>
      <c r="L1554" s="168">
        <f t="shared" si="377"/>
        <v>0</v>
      </c>
    </row>
    <row r="1555" spans="1:12" ht="114.75">
      <c r="A1555" s="148"/>
      <c r="B1555" s="119" t="s">
        <v>133</v>
      </c>
      <c r="C1555" s="116"/>
      <c r="D1555" s="117" t="s">
        <v>122</v>
      </c>
      <c r="E1555" s="117" t="s">
        <v>14</v>
      </c>
      <c r="F1555" s="117" t="s">
        <v>288</v>
      </c>
      <c r="G1555" s="117"/>
      <c r="H1555" s="167">
        <f t="shared" si="376"/>
        <v>-133.9</v>
      </c>
      <c r="I1555" s="168">
        <f t="shared" si="377"/>
        <v>-133.9</v>
      </c>
      <c r="J1555" s="168">
        <f>J1557</f>
        <v>0</v>
      </c>
      <c r="K1555" s="168">
        <f>K1557</f>
        <v>0</v>
      </c>
      <c r="L1555" s="168">
        <f>L1557</f>
        <v>0</v>
      </c>
    </row>
    <row r="1556" spans="1:12" ht="38.25">
      <c r="A1556" s="148"/>
      <c r="B1556" s="119" t="s">
        <v>295</v>
      </c>
      <c r="C1556" s="116"/>
      <c r="D1556" s="117" t="s">
        <v>122</v>
      </c>
      <c r="E1556" s="117" t="s">
        <v>14</v>
      </c>
      <c r="F1556" s="117" t="s">
        <v>296</v>
      </c>
      <c r="G1556" s="117"/>
      <c r="H1556" s="167">
        <f t="shared" si="376"/>
        <v>-133.9</v>
      </c>
      <c r="I1556" s="168">
        <f t="shared" si="377"/>
        <v>-133.9</v>
      </c>
      <c r="J1556" s="168">
        <f t="shared" si="377"/>
        <v>0</v>
      </c>
      <c r="K1556" s="168">
        <f t="shared" si="377"/>
        <v>0</v>
      </c>
      <c r="L1556" s="168">
        <f t="shared" si="377"/>
        <v>0</v>
      </c>
    </row>
    <row r="1557" spans="1:12" ht="25.5">
      <c r="A1557" s="148"/>
      <c r="B1557" s="116" t="s">
        <v>272</v>
      </c>
      <c r="C1557" s="116"/>
      <c r="D1557" s="117" t="s">
        <v>122</v>
      </c>
      <c r="E1557" s="117" t="s">
        <v>14</v>
      </c>
      <c r="F1557" s="117" t="s">
        <v>297</v>
      </c>
      <c r="G1557" s="117"/>
      <c r="H1557" s="167">
        <f t="shared" si="376"/>
        <v>-133.9</v>
      </c>
      <c r="I1557" s="168">
        <f t="shared" si="377"/>
        <v>-133.9</v>
      </c>
      <c r="J1557" s="168">
        <f t="shared" si="377"/>
        <v>0</v>
      </c>
      <c r="K1557" s="168">
        <f t="shared" si="377"/>
        <v>0</v>
      </c>
      <c r="L1557" s="168">
        <f t="shared" si="377"/>
        <v>0</v>
      </c>
    </row>
    <row r="1558" spans="1:12" ht="25.5">
      <c r="A1558" s="148"/>
      <c r="B1558" s="116" t="s">
        <v>138</v>
      </c>
      <c r="C1558" s="116"/>
      <c r="D1558" s="117" t="s">
        <v>122</v>
      </c>
      <c r="E1558" s="117" t="s">
        <v>14</v>
      </c>
      <c r="F1558" s="117" t="s">
        <v>297</v>
      </c>
      <c r="G1558" s="117" t="s">
        <v>139</v>
      </c>
      <c r="H1558" s="167">
        <f t="shared" si="376"/>
        <v>-133.9</v>
      </c>
      <c r="I1558" s="168">
        <f>I1559</f>
        <v>-133.9</v>
      </c>
      <c r="J1558" s="168">
        <f t="shared" si="377"/>
        <v>0</v>
      </c>
      <c r="K1558" s="168">
        <f t="shared" si="377"/>
        <v>0</v>
      </c>
      <c r="L1558" s="168">
        <f t="shared" si="377"/>
        <v>0</v>
      </c>
    </row>
    <row r="1559" spans="1:12" ht="25.5">
      <c r="A1559" s="148"/>
      <c r="B1559" s="116" t="s">
        <v>298</v>
      </c>
      <c r="C1559" s="116"/>
      <c r="D1559" s="117" t="s">
        <v>122</v>
      </c>
      <c r="E1559" s="117" t="s">
        <v>14</v>
      </c>
      <c r="F1559" s="117" t="s">
        <v>297</v>
      </c>
      <c r="G1559" s="117" t="s">
        <v>140</v>
      </c>
      <c r="H1559" s="167">
        <f>SUM(I1559:L1559)</f>
        <v>-133.9</v>
      </c>
      <c r="I1559" s="168">
        <f>-133.9</f>
        <v>-133.9</v>
      </c>
      <c r="J1559" s="168">
        <v>0</v>
      </c>
      <c r="K1559" s="168">
        <v>0</v>
      </c>
      <c r="L1559" s="168">
        <v>0</v>
      </c>
    </row>
    <row r="1560" spans="1:12">
      <c r="A1560" s="199"/>
      <c r="B1560" s="273" t="s">
        <v>0</v>
      </c>
      <c r="C1560" s="273"/>
      <c r="D1560" s="140"/>
      <c r="E1560" s="140"/>
      <c r="F1560" s="140"/>
      <c r="G1560" s="140"/>
      <c r="H1560" s="167">
        <f>I1560+J1560+K1560+L1560</f>
        <v>447231.00000000006</v>
      </c>
      <c r="I1560" s="167">
        <f>I11+I77+I1238+I1508</f>
        <v>18327.000000000004</v>
      </c>
      <c r="J1560" s="167">
        <f>J11+J77+J1238+J1508</f>
        <v>-2510.1000000000004</v>
      </c>
      <c r="K1560" s="167">
        <f>K11+K77+K1238+K1508</f>
        <v>431414.60000000003</v>
      </c>
      <c r="L1560" s="167">
        <f>L11+L77+L1238+L1508</f>
        <v>-0.5</v>
      </c>
    </row>
    <row r="1561" spans="1:12">
      <c r="A1561" s="151"/>
      <c r="B1561" s="151"/>
      <c r="C1561" s="151"/>
      <c r="D1561" s="151"/>
      <c r="E1561" s="151"/>
      <c r="F1561" s="246"/>
      <c r="G1561" s="151"/>
      <c r="H1561" s="289"/>
      <c r="I1561" s="289"/>
      <c r="J1561" s="289"/>
      <c r="K1561" s="289"/>
      <c r="L1561" s="289"/>
    </row>
    <row r="1562" spans="1:12">
      <c r="A1562" s="151"/>
      <c r="B1562" s="151"/>
      <c r="C1562" s="151"/>
      <c r="D1562" s="151"/>
      <c r="E1562" s="151"/>
      <c r="F1562" s="246"/>
      <c r="G1562" s="151"/>
      <c r="H1562" s="229"/>
      <c r="I1562" s="229"/>
      <c r="J1562" s="229"/>
      <c r="K1562" s="229"/>
      <c r="L1562" s="229"/>
    </row>
    <row r="1563" spans="1:12">
      <c r="H1563" s="291"/>
      <c r="I1563" s="291"/>
      <c r="J1563" s="291"/>
      <c r="K1563" s="291"/>
      <c r="L1563" s="291"/>
    </row>
    <row r="1564" spans="1:12">
      <c r="H1564" s="291"/>
      <c r="I1564" s="292"/>
      <c r="K1564" s="292"/>
    </row>
    <row r="1565" spans="1:12">
      <c r="H1565" s="291"/>
      <c r="I1565" s="292"/>
      <c r="J1565" s="292"/>
      <c r="K1565" s="292"/>
    </row>
    <row r="1566" spans="1:12">
      <c r="H1566" s="291"/>
      <c r="I1566" s="292"/>
      <c r="K1566" s="292"/>
    </row>
    <row r="1567" spans="1:12">
      <c r="H1567" s="291"/>
      <c r="I1567" s="292"/>
      <c r="K1567" s="292"/>
    </row>
    <row r="1568" spans="1:12">
      <c r="H1568" s="293"/>
      <c r="I1568" s="294"/>
      <c r="J1568" s="294"/>
      <c r="K1568" s="294"/>
      <c r="L1568" s="294"/>
    </row>
    <row r="1569" spans="8:12">
      <c r="H1569" s="293"/>
      <c r="I1569" s="294"/>
      <c r="J1569" s="294"/>
      <c r="K1569" s="294"/>
      <c r="L1569" s="294"/>
    </row>
    <row r="1570" spans="8:12">
      <c r="H1570" s="292"/>
      <c r="I1570" s="292"/>
      <c r="J1570" s="292"/>
      <c r="K1570" s="292"/>
      <c r="L1570" s="292"/>
    </row>
    <row r="1571" spans="8:12">
      <c r="H1571" s="291"/>
      <c r="I1571" s="292"/>
      <c r="J1571" s="292"/>
      <c r="K1571" s="292"/>
      <c r="L1571" s="292"/>
    </row>
    <row r="1572" spans="8:12">
      <c r="H1572" s="291"/>
      <c r="I1572" s="292"/>
      <c r="J1572" s="292"/>
      <c r="K1572" s="292"/>
      <c r="L1572" s="292"/>
    </row>
    <row r="1573" spans="8:12">
      <c r="H1573" s="291"/>
      <c r="I1573" s="292"/>
      <c r="J1573" s="292"/>
      <c r="K1573" s="292"/>
      <c r="L1573" s="292"/>
    </row>
    <row r="1574" spans="8:12">
      <c r="H1574" s="291"/>
      <c r="I1574" s="291"/>
      <c r="J1574" s="291"/>
      <c r="K1574" s="291"/>
      <c r="L1574" s="291"/>
    </row>
    <row r="1575" spans="8:12">
      <c r="H1575" s="291"/>
      <c r="I1575" s="291"/>
      <c r="J1575" s="291"/>
      <c r="K1575" s="291"/>
      <c r="L1575" s="291"/>
    </row>
    <row r="1576" spans="8:12">
      <c r="H1576" s="291"/>
      <c r="I1576" s="291"/>
      <c r="J1576" s="291"/>
      <c r="K1576" s="291"/>
      <c r="L1576" s="291"/>
    </row>
    <row r="1577" spans="8:12">
      <c r="H1577" s="291"/>
      <c r="I1577" s="292"/>
      <c r="J1577" s="292"/>
      <c r="K1577" s="292"/>
      <c r="L1577" s="292"/>
    </row>
    <row r="1578" spans="8:12">
      <c r="H1578" s="291"/>
      <c r="I1578" s="292"/>
      <c r="J1578" s="291"/>
      <c r="K1578" s="291"/>
      <c r="L1578" s="291"/>
    </row>
  </sheetData>
  <autoFilter ref="A10:V1560">
    <filterColumn colId="8">
      <customFilters>
        <customFilter operator="notEqual" val=" "/>
      </customFilters>
    </filterColumn>
  </autoFilter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69" firstPageNumber="85" fitToHeight="30" orientation="portrait" useFirstPageNumber="1" r:id="rId1"/>
  <rowBreaks count="3" manualBreakCount="3">
    <brk id="445" min="1" max="11" man="1"/>
    <brk id="488" min="1" max="11" man="1"/>
    <brk id="12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5.5.</vt:lpstr>
      <vt:lpstr>приложение 6.5.</vt:lpstr>
      <vt:lpstr>приложение 7.5.</vt:lpstr>
      <vt:lpstr>приложение 8.5.</vt:lpstr>
      <vt:lpstr>'приложение 5.5.'!Заголовки_для_печати</vt:lpstr>
      <vt:lpstr>'приложение 6.5.'!Заголовки_для_печати</vt:lpstr>
      <vt:lpstr>'приложение 8.5.'!Заголовки_для_печати</vt:lpstr>
      <vt:lpstr>'приложение 5.5.'!Область_печати</vt:lpstr>
      <vt:lpstr>'приложение 8.5.'!Область_печати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2016-12-21T19:37:57Z</cp:lastPrinted>
  <dcterms:created xsi:type="dcterms:W3CDTF">1996-10-08T23:32:33Z</dcterms:created>
  <dcterms:modified xsi:type="dcterms:W3CDTF">2017-01-20T08:05:06Z</dcterms:modified>
</cp:coreProperties>
</file>