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1 к пояснительной " sheetId="5" r:id="rId1"/>
  </sheets>
  <definedNames>
    <definedName name="_xlnm._FilterDatabase" localSheetId="0" hidden="1">'приложение 1 к пояснительной '!$A$15:$H$15</definedName>
    <definedName name="_xlnm.Print_Titles" localSheetId="0">'приложение 1 к пояснительной '!$8:$9</definedName>
    <definedName name="_xlnm.Print_Area" localSheetId="0">'приложение 1 к пояснительной '!$A$1:$E$261</definedName>
  </definedNames>
  <calcPr calcId="125725"/>
</workbook>
</file>

<file path=xl/calcChain.xml><?xml version="1.0" encoding="utf-8"?>
<calcChain xmlns="http://schemas.openxmlformats.org/spreadsheetml/2006/main">
  <c r="D179" i="5"/>
  <c r="E179"/>
  <c r="C179"/>
  <c r="D180" l="1"/>
  <c r="E180"/>
  <c r="C180"/>
  <c r="D181"/>
  <c r="E181"/>
  <c r="C181"/>
  <c r="C75"/>
  <c r="D77"/>
  <c r="E77"/>
  <c r="C77"/>
  <c r="C27"/>
  <c r="C28"/>
  <c r="E243"/>
  <c r="D243"/>
  <c r="D76"/>
  <c r="E76"/>
  <c r="D90"/>
  <c r="E90"/>
  <c r="C90"/>
  <c r="D86"/>
  <c r="E86"/>
  <c r="C86"/>
  <c r="E258" l="1"/>
  <c r="D258"/>
  <c r="C258"/>
  <c r="E159" l="1"/>
  <c r="E158" s="1"/>
  <c r="D159"/>
  <c r="D151" s="1"/>
  <c r="C159"/>
  <c r="C151" s="1"/>
  <c r="D163"/>
  <c r="E163"/>
  <c r="C163"/>
  <c r="D165"/>
  <c r="E165"/>
  <c r="C165"/>
  <c r="D164"/>
  <c r="E164"/>
  <c r="C164"/>
  <c r="C158" l="1"/>
  <c r="E151"/>
  <c r="D158"/>
  <c r="C36" l="1"/>
  <c r="E200"/>
  <c r="D200"/>
  <c r="D183"/>
  <c r="D184"/>
  <c r="E184"/>
  <c r="D191"/>
  <c r="E191"/>
  <c r="D192"/>
  <c r="E192"/>
  <c r="E193"/>
  <c r="E189" s="1"/>
  <c r="D215"/>
  <c r="E215"/>
  <c r="C215"/>
  <c r="C216"/>
  <c r="D217"/>
  <c r="D197" s="1"/>
  <c r="D193" s="1"/>
  <c r="D189" s="1"/>
  <c r="D185" s="1"/>
  <c r="E217"/>
  <c r="C217"/>
  <c r="E220"/>
  <c r="E216" s="1"/>
  <c r="D220"/>
  <c r="D216" s="1"/>
  <c r="E222"/>
  <c r="E218"/>
  <c r="E234"/>
  <c r="E231"/>
  <c r="E230" s="1"/>
  <c r="E229"/>
  <c r="E228"/>
  <c r="D231"/>
  <c r="D227" s="1"/>
  <c r="D234"/>
  <c r="D230"/>
  <c r="D229"/>
  <c r="D228"/>
  <c r="D222"/>
  <c r="D218"/>
  <c r="D210"/>
  <c r="D206"/>
  <c r="D202"/>
  <c r="D198"/>
  <c r="C183"/>
  <c r="C184"/>
  <c r="C185"/>
  <c r="C186"/>
  <c r="C191"/>
  <c r="C192"/>
  <c r="C193"/>
  <c r="C194"/>
  <c r="C198"/>
  <c r="C202"/>
  <c r="C206"/>
  <c r="C210"/>
  <c r="C218"/>
  <c r="C222"/>
  <c r="C227"/>
  <c r="C228"/>
  <c r="C229"/>
  <c r="C230"/>
  <c r="C234"/>
  <c r="C60"/>
  <c r="C52" s="1"/>
  <c r="D27"/>
  <c r="E27"/>
  <c r="D28"/>
  <c r="E28"/>
  <c r="D29"/>
  <c r="E29"/>
  <c r="C29"/>
  <c r="C23"/>
  <c r="C58"/>
  <c r="C51"/>
  <c r="C67"/>
  <c r="C66" s="1"/>
  <c r="E242"/>
  <c r="D242"/>
  <c r="E102"/>
  <c r="D102"/>
  <c r="E119"/>
  <c r="E118" s="1"/>
  <c r="D119"/>
  <c r="C119"/>
  <c r="E115"/>
  <c r="D115"/>
  <c r="C115"/>
  <c r="C114" s="1"/>
  <c r="C108"/>
  <c r="D108"/>
  <c r="E108"/>
  <c r="C109"/>
  <c r="D109"/>
  <c r="E109"/>
  <c r="D107"/>
  <c r="C104"/>
  <c r="C103"/>
  <c r="E139"/>
  <c r="E138" s="1"/>
  <c r="D139"/>
  <c r="D138" s="1"/>
  <c r="C139"/>
  <c r="E136"/>
  <c r="D136"/>
  <c r="C136"/>
  <c r="C80"/>
  <c r="C76" s="1"/>
  <c r="E79"/>
  <c r="D79"/>
  <c r="D75" s="1"/>
  <c r="C79"/>
  <c r="E254"/>
  <c r="D254"/>
  <c r="C254"/>
  <c r="E250"/>
  <c r="D250"/>
  <c r="C250"/>
  <c r="E249"/>
  <c r="D249"/>
  <c r="C249"/>
  <c r="E248"/>
  <c r="D248"/>
  <c r="C248"/>
  <c r="E247"/>
  <c r="D247"/>
  <c r="C247"/>
  <c r="C242"/>
  <c r="E238"/>
  <c r="D238"/>
  <c r="C238"/>
  <c r="E174"/>
  <c r="D174"/>
  <c r="C174"/>
  <c r="E170"/>
  <c r="D170"/>
  <c r="C170"/>
  <c r="E210"/>
  <c r="E206"/>
  <c r="E202"/>
  <c r="E198"/>
  <c r="E194"/>
  <c r="E166"/>
  <c r="D166"/>
  <c r="C166"/>
  <c r="E154"/>
  <c r="D154"/>
  <c r="C154"/>
  <c r="E153"/>
  <c r="D153"/>
  <c r="C153"/>
  <c r="E152"/>
  <c r="D152"/>
  <c r="C152"/>
  <c r="E146"/>
  <c r="D146"/>
  <c r="C146"/>
  <c r="E142"/>
  <c r="D142"/>
  <c r="C142"/>
  <c r="E137"/>
  <c r="D137"/>
  <c r="C137"/>
  <c r="D135"/>
  <c r="C135"/>
  <c r="E130"/>
  <c r="D130"/>
  <c r="C130"/>
  <c r="C126"/>
  <c r="E125"/>
  <c r="D125"/>
  <c r="C125"/>
  <c r="E124"/>
  <c r="D124"/>
  <c r="C124"/>
  <c r="E123"/>
  <c r="D123"/>
  <c r="C123"/>
  <c r="D118"/>
  <c r="C118"/>
  <c r="E114"/>
  <c r="D114"/>
  <c r="E110"/>
  <c r="D110"/>
  <c r="C110"/>
  <c r="E98"/>
  <c r="D98"/>
  <c r="C98"/>
  <c r="E97"/>
  <c r="D97"/>
  <c r="C97"/>
  <c r="E96"/>
  <c r="D96"/>
  <c r="C96"/>
  <c r="E82"/>
  <c r="D82"/>
  <c r="C82"/>
  <c r="E70"/>
  <c r="D70"/>
  <c r="C70"/>
  <c r="E66"/>
  <c r="D66"/>
  <c r="E65"/>
  <c r="D65"/>
  <c r="C65"/>
  <c r="E64"/>
  <c r="D64"/>
  <c r="C64"/>
  <c r="E63"/>
  <c r="D63"/>
  <c r="C63"/>
  <c r="E58"/>
  <c r="D58"/>
  <c r="E54"/>
  <c r="D54"/>
  <c r="C54"/>
  <c r="E53"/>
  <c r="D53"/>
  <c r="C53"/>
  <c r="E52"/>
  <c r="D52"/>
  <c r="E51"/>
  <c r="D51"/>
  <c r="E46"/>
  <c r="D46"/>
  <c r="C46"/>
  <c r="E42"/>
  <c r="D42"/>
  <c r="C42"/>
  <c r="E38"/>
  <c r="D38"/>
  <c r="C38"/>
  <c r="E34"/>
  <c r="D34"/>
  <c r="C34"/>
  <c r="E30"/>
  <c r="D30"/>
  <c r="C30"/>
  <c r="E22"/>
  <c r="D22"/>
  <c r="C22"/>
  <c r="E21"/>
  <c r="D21"/>
  <c r="C21"/>
  <c r="E20"/>
  <c r="D20"/>
  <c r="C20"/>
  <c r="C16" s="1"/>
  <c r="E19"/>
  <c r="D19"/>
  <c r="C19"/>
  <c r="C15" l="1"/>
  <c r="E78"/>
  <c r="E75"/>
  <c r="E227"/>
  <c r="E226" s="1"/>
  <c r="E185"/>
  <c r="E182" s="1"/>
  <c r="E186"/>
  <c r="D182"/>
  <c r="C226"/>
  <c r="E122"/>
  <c r="E190"/>
  <c r="D190"/>
  <c r="D186"/>
  <c r="E18"/>
  <c r="E17"/>
  <c r="D246"/>
  <c r="C190"/>
  <c r="D226"/>
  <c r="C182"/>
  <c r="E214"/>
  <c r="C214"/>
  <c r="D18"/>
  <c r="E150"/>
  <c r="E162"/>
  <c r="C12"/>
  <c r="E26"/>
  <c r="D26"/>
  <c r="E16"/>
  <c r="C150"/>
  <c r="C17"/>
  <c r="E95"/>
  <c r="E94" s="1"/>
  <c r="E107"/>
  <c r="E106" s="1"/>
  <c r="C107"/>
  <c r="C106" s="1"/>
  <c r="E50"/>
  <c r="D78"/>
  <c r="E15"/>
  <c r="C18"/>
  <c r="D17"/>
  <c r="E62"/>
  <c r="D122"/>
  <c r="D150"/>
  <c r="E13"/>
  <c r="C62"/>
  <c r="E135"/>
  <c r="E134" s="1"/>
  <c r="D162"/>
  <c r="C246"/>
  <c r="C102"/>
  <c r="D95"/>
  <c r="D94" s="1"/>
  <c r="C95"/>
  <c r="C94" s="1"/>
  <c r="C138"/>
  <c r="C134"/>
  <c r="D106"/>
  <c r="C78"/>
  <c r="E74"/>
  <c r="E246"/>
  <c r="C162"/>
  <c r="D134"/>
  <c r="C122"/>
  <c r="D74"/>
  <c r="C74"/>
  <c r="D62"/>
  <c r="D16"/>
  <c r="D50"/>
  <c r="C50"/>
  <c r="D15"/>
  <c r="C11"/>
  <c r="C26"/>
  <c r="E11" l="1"/>
  <c r="D12"/>
  <c r="E12"/>
  <c r="E10" s="1"/>
  <c r="C13"/>
  <c r="D13"/>
  <c r="D11"/>
  <c r="E14"/>
  <c r="D214"/>
  <c r="C14"/>
  <c r="C10"/>
  <c r="C178"/>
  <c r="E178"/>
  <c r="D14"/>
  <c r="D194" l="1"/>
  <c r="D10" l="1"/>
  <c r="D178"/>
</calcChain>
</file>

<file path=xl/sharedStrings.xml><?xml version="1.0" encoding="utf-8"?>
<sst xmlns="http://schemas.openxmlformats.org/spreadsheetml/2006/main" count="326" uniqueCount="128">
  <si>
    <t xml:space="preserve">Информация об объёмах бюджетных ассигнований, направляемых </t>
  </si>
  <si>
    <t xml:space="preserve">на поддержку семьи и детей, предусмотренных </t>
  </si>
  <si>
    <t>№ п/п</t>
  </si>
  <si>
    <t xml:space="preserve">Наименование мероприятия </t>
  </si>
  <si>
    <t>2018 год</t>
  </si>
  <si>
    <t>2019 год</t>
  </si>
  <si>
    <t>местный бюджет</t>
  </si>
  <si>
    <t>бюджет автономного округа</t>
  </si>
  <si>
    <t>федеральный бюджет</t>
  </si>
  <si>
    <t>1.1.</t>
  </si>
  <si>
    <t>1.2.</t>
  </si>
  <si>
    <t xml:space="preserve">                                                                                                                           </t>
  </si>
  <si>
    <t>(тыс. рублей)</t>
  </si>
  <si>
    <t>Всего, в том числе:</t>
  </si>
  <si>
    <t>Муниципальная программа "Развитие образования в городе Урай на 2014–2018 годы" - всего, в том числе:</t>
  </si>
  <si>
    <t>1.3.</t>
  </si>
  <si>
    <t>1.4.</t>
  </si>
  <si>
    <t>2.1.</t>
  </si>
  <si>
    <t>2.2.</t>
  </si>
  <si>
    <t>Обеспечение реализации основных общеобразовательных программ в образовательных организациях, расположенных в автономном округе  - всего, в том числе:</t>
  </si>
  <si>
    <t>1.1.1.</t>
  </si>
  <si>
    <t>1.3.1.</t>
  </si>
  <si>
    <t>1.3.2.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</si>
  <si>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</si>
  <si>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1.4.1.</t>
  </si>
  <si>
    <t>1.4.2.</t>
  </si>
  <si>
    <t>Муниципальная программа "Культура города Урай" на 2017-2021 годы - всего, в том числе:</t>
  </si>
  <si>
    <t>3.1.</t>
  </si>
  <si>
    <t>3.2.</t>
  </si>
  <si>
    <t>Муниципальная программа "Развитие физической культуры, спорта и туризма в городе Урай" на 2016-2018 годы, в том числе:</t>
  </si>
  <si>
    <t>4.1.</t>
  </si>
  <si>
    <t>4.2.</t>
  </si>
  <si>
    <t>4.3.</t>
  </si>
  <si>
    <t>5.1.</t>
  </si>
  <si>
    <t>5.2.</t>
  </si>
  <si>
    <t>6.1.</t>
  </si>
  <si>
    <t>6.2.</t>
  </si>
  <si>
    <t>6.3.</t>
  </si>
  <si>
    <t>7.1.</t>
  </si>
  <si>
    <t>7.2.</t>
  </si>
  <si>
    <t>Муниципальная программа "Молодежь города Урай" на 2016-2020 годы, в том числе:</t>
  </si>
  <si>
    <t>8.1.</t>
  </si>
  <si>
    <t>Непрограммные направления деятельности планового периода, в том числе:</t>
  </si>
  <si>
    <t>1.</t>
  </si>
  <si>
    <t>1.2.1.</t>
  </si>
  <si>
    <t>1.2.2.</t>
  </si>
  <si>
    <t>1.2.3.</t>
  </si>
  <si>
    <t>1.2.4.</t>
  </si>
  <si>
    <t>1.2.5.</t>
  </si>
  <si>
    <t>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лицами- всего, в том числе:</t>
  </si>
  <si>
    <t>Организация отдыха и оздоровления детей - всего, в том числе:</t>
  </si>
  <si>
    <t>Развитие системы образования - всего, в том числе:</t>
  </si>
  <si>
    <t>Обеспечение реализации основных общеобразовательных программ в образовательных организациях  - всего, в том числе:</t>
  </si>
  <si>
    <t>Организация деятельности  лагерей с дневным пребыванием детей, в том числе палаточных лагерей- всего, в том числе:</t>
  </si>
  <si>
    <t>Организация отдыха и оздоровления детей, проживающих в муниципальных образованиях автономного округа - всего, в том числе: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</si>
  <si>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- всего, в том числе:</t>
  </si>
  <si>
    <t>Организация отдыха и оздоровление детей, находящихся в трудной жизненной ситуации - всего, в том числе:</t>
  </si>
  <si>
    <t>Обеспечение учащихся спортивных школ спортивным оборудованием, экипировкой и инвентарем, проведению тренировочных сборов и участию в соревнованиях  - всего, в том числе:</t>
  </si>
  <si>
    <t>Муниципальное задание на предоставление образовательных услуг в сфере физической культуры и спорта и услуг по спортивной подготовке занимающихся из числа детей и подростков - всего, в том числе:</t>
  </si>
  <si>
    <t>Повышение уровня благосостояния малоимущих граждан и граждан, нуждающихся в особой заботе государства - всего, в том числе: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</si>
  <si>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всего, в том числе:</t>
  </si>
  <si>
    <t>Олимпиады, конкурсы, форумы, профильные смены, учебно-тренировочные сборы,  конкурсы лучших образовательных организаций - всего, в том числе: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</si>
  <si>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- всего, в том числе: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</si>
  <si>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- всего, в том числе:</t>
  </si>
  <si>
    <t>Муниципальное задание на оказание муниципальных услуг дополнительного образования - всего, в том числе:</t>
  </si>
  <si>
    <t>Расходы на обеспечение деятельности (оказание услуг) муниципальных общеобразовательных учреждений  - всего, в том числе:</t>
  </si>
  <si>
    <t>Расходы на обеспечение деятельности (оказание услуг) муниципальных дошкольных учреждений  - всего, в том числе: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</si>
  <si>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- всего, в том числе:</t>
  </si>
  <si>
    <t>Организация питания обучающихся муниципальных общеобразовательных организаций - всего, в том числе:</t>
  </si>
  <si>
    <t>Организация деятельности  лагерей с дневным пребыванием детей, в том числе палаточных лагерей - всего, в том числе:</t>
  </si>
  <si>
    <t>Организация отдыха и оздоровления детей, проживающих в муниципальных образованиях автономного округа  - всего, в том числе:</t>
  </si>
  <si>
    <t>Муниципальное задание на оказание муниципальных услуг (выполнение работ)  организаций дополнительного образования детей в сфере культуры - всего, в том числе:</t>
  </si>
  <si>
    <t>Художественное образование - всего, в том числе:</t>
  </si>
  <si>
    <t>Обеспечение учащихся спортивных школ спортивным оборудованием, экипировкой и инвентарем, проведению тренировочных сборов и участию в соревнованиях - всего, в том числе:</t>
  </si>
  <si>
    <t>Организация, проведение и участие в молодежных мероприятиях различного уровня - всего, в том числе:</t>
  </si>
  <si>
    <t>Вовлечение молодежи в трудовую деятельность  - всего, в том числе:</t>
  </si>
  <si>
    <t>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- всего, в том числе:</t>
  </si>
  <si>
    <t xml:space="preserve">в проекте решения "О  бюджете городского округа город Урай </t>
  </si>
  <si>
    <t>9.1.</t>
  </si>
  <si>
    <t>Субвенция на осуществление полномочий по образованию и организации деятельности комиссий по делам несовершеннолетних и защите их прав - всего, в том числе:</t>
  </si>
  <si>
    <t>Субвенция на осуществление деятельности по опеке и попечительству - всего, в том числе:</t>
  </si>
  <si>
    <t>Муниципальное задание на предоставление услуг (выполнение работ) учреждению сферы работы с молодежью  - всего, в том числе:</t>
  </si>
  <si>
    <t>2020 год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</si>
  <si>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- всего, в том числе: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</si>
  <si>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содействие духовному развитию личности - всего, в том числе:</t>
  </si>
  <si>
    <t>Субсидии на оказание финансовой поддержки социально ориентированным некоммерческим организациям, деятельность которых направлена  пропаганду здорового образа жизни, и (или) физическую культуру и спорт и содействие указанной деятельности- всего, в том числе:</t>
  </si>
  <si>
    <t>Муниципальная программа "Профилактика правонарушений на территории города Урай" на 2018-2030 годы, в том числе:</t>
  </si>
  <si>
    <t>Муниципальная программа "Поддержка социально ориентированных некоммерческих организаций в городе Урай" на 2018-2030 годы, в том числе:</t>
  </si>
  <si>
    <t>Муниципальная программа "Совершенствование и развитие муниципального управления в городе Урай" на 2018-2030 годы, в том числе:</t>
  </si>
  <si>
    <t>9.2.</t>
  </si>
  <si>
    <t>9.3.</t>
  </si>
  <si>
    <t>8.2.</t>
  </si>
  <si>
    <t>Проведение профилактических мероприятий для несовершеннолетних и молодежи</t>
  </si>
  <si>
    <t>Муниципальная программа «Улучшение жилищных условий граждан, проживающих на территории муниципального образования город Урай» на 2016-2018 годы, в том числе:</t>
  </si>
  <si>
    <t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ветеранах"и от 24 ноября 1995 года №181-ФЗ "О социальной защите инвалидов в Российской Федерации"</t>
  </si>
  <si>
    <t>Улучшение жилищных условий молодых семей в соответствии с федеральной целевой программой "Жилище" на 2015-2020 годы - всего, в том числе:</t>
  </si>
  <si>
    <r>
      <t>5</t>
    </r>
    <r>
      <rPr>
        <sz val="12"/>
        <color theme="1"/>
        <rFont val="Times New Roman"/>
        <family val="1"/>
        <charset val="204"/>
      </rPr>
      <t>.</t>
    </r>
  </si>
  <si>
    <t>2.3.</t>
  </si>
  <si>
    <t>2.4.</t>
  </si>
  <si>
    <t>Музейное дело -всего, в том числе:</t>
  </si>
  <si>
    <t>Библиотечное дело -всего, в том числе:</t>
  </si>
  <si>
    <r>
      <t>2</t>
    </r>
    <r>
      <rPr>
        <sz val="12"/>
        <color theme="1"/>
        <rFont val="Times New Roman"/>
        <family val="1"/>
        <charset val="204"/>
      </rPr>
      <t>.</t>
    </r>
  </si>
  <si>
    <r>
      <t>3</t>
    </r>
    <r>
      <rPr>
        <sz val="12"/>
        <color theme="1"/>
        <rFont val="Times New Roman"/>
        <family val="1"/>
        <charset val="204"/>
      </rPr>
      <t>.</t>
    </r>
  </si>
  <si>
    <r>
      <t>4</t>
    </r>
    <r>
      <rPr>
        <sz val="12"/>
        <color theme="1"/>
        <rFont val="Times New Roman"/>
        <family val="1"/>
        <charset val="204"/>
      </rPr>
      <t>.</t>
    </r>
  </si>
  <si>
    <t>6.</t>
  </si>
  <si>
    <t>7.</t>
  </si>
  <si>
    <t>8.</t>
  </si>
  <si>
    <t>8.3.</t>
  </si>
  <si>
    <t>9.</t>
  </si>
  <si>
    <t>9.1.1.</t>
  </si>
  <si>
    <t>9.2.2.</t>
  </si>
  <si>
    <t>9.2.3.</t>
  </si>
  <si>
    <t>9.2.4.</t>
  </si>
  <si>
    <t>9.2.5.</t>
  </si>
  <si>
    <t>9.3.1.</t>
  </si>
  <si>
    <t>9.3.2.</t>
  </si>
  <si>
    <t>9.4.</t>
  </si>
  <si>
    <t>9.4.1.</t>
  </si>
  <si>
    <t>9.4.2.</t>
  </si>
  <si>
    <t>9.5.</t>
  </si>
  <si>
    <t>9.6.</t>
  </si>
  <si>
    <t>9.7.</t>
  </si>
  <si>
    <t>9.7.1.</t>
  </si>
  <si>
    <t>9.8.</t>
  </si>
  <si>
    <t>9.9.</t>
  </si>
  <si>
    <t>9.2.1.</t>
  </si>
  <si>
    <t>Таблица 1 к пояснительной записке по расходам</t>
  </si>
  <si>
    <t>на 2018 год и на плановый период 2019 и 2020 годов"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</si>
</sst>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43" fontId="7" fillId="2" borderId="0" xfId="1" applyFont="1" applyFill="1" applyBorder="1" applyAlignment="1">
      <alignment horizontal="center" wrapText="1"/>
    </xf>
    <xf numFmtId="0" fontId="6" fillId="2" borderId="0" xfId="0" applyFont="1" applyFill="1" applyBorder="1"/>
    <xf numFmtId="0" fontId="8" fillId="2" borderId="0" xfId="0" applyFont="1" applyFill="1" applyBorder="1"/>
    <xf numFmtId="0" fontId="0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64" fontId="9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3" fontId="0" fillId="2" borderId="0" xfId="0" applyNumberFormat="1" applyFont="1" applyFill="1"/>
    <xf numFmtId="164" fontId="11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1"/>
  <sheetViews>
    <sheetView tabSelected="1" view="pageBreakPreview" zoomScaleNormal="100" zoomScaleSheetLayoutView="100" workbookViewId="0">
      <pane xSplit="1" ySplit="8" topLeftCell="B36" activePane="bottomRight" state="frozen"/>
      <selection pane="topRight" activeCell="B1" sqref="B1"/>
      <selection pane="bottomLeft" activeCell="A11" sqref="A11"/>
      <selection pane="bottomRight" activeCell="G245" sqref="G245"/>
    </sheetView>
  </sheetViews>
  <sheetFormatPr defaultRowHeight="15"/>
  <cols>
    <col min="1" max="1" width="8.85546875" style="5" customWidth="1"/>
    <col min="2" max="2" width="71.5703125" style="5" customWidth="1"/>
    <col min="3" max="5" width="20.42578125" style="5" customWidth="1"/>
    <col min="6" max="16384" width="9.140625" style="5"/>
  </cols>
  <sheetData>
    <row r="1" spans="1:8" s="10" customFormat="1" ht="15.75">
      <c r="E1" s="32" t="s">
        <v>126</v>
      </c>
    </row>
    <row r="2" spans="1:8" s="10" customFormat="1" ht="21">
      <c r="D2" s="4"/>
    </row>
    <row r="3" spans="1:8" s="10" customFormat="1" ht="15.75">
      <c r="A3" s="35" t="s">
        <v>0</v>
      </c>
      <c r="B3" s="35"/>
      <c r="C3" s="35"/>
      <c r="D3" s="35"/>
      <c r="E3" s="35"/>
    </row>
    <row r="4" spans="1:8" s="10" customFormat="1" ht="15.75">
      <c r="A4" s="35" t="s">
        <v>1</v>
      </c>
      <c r="B4" s="35"/>
      <c r="C4" s="35"/>
      <c r="D4" s="35"/>
      <c r="E4" s="35"/>
    </row>
    <row r="5" spans="1:8" s="10" customFormat="1" ht="15.75">
      <c r="A5" s="35" t="s">
        <v>77</v>
      </c>
      <c r="B5" s="35"/>
      <c r="C5" s="35"/>
      <c r="D5" s="35"/>
      <c r="E5" s="35"/>
    </row>
    <row r="6" spans="1:8" s="10" customFormat="1" ht="15.75" customHeight="1">
      <c r="A6" s="35" t="s">
        <v>127</v>
      </c>
      <c r="B6" s="35"/>
      <c r="C6" s="35"/>
      <c r="D6" s="35"/>
      <c r="E6" s="35"/>
    </row>
    <row r="7" spans="1:8" s="10" customFormat="1" ht="15.75">
      <c r="A7" s="1" t="s">
        <v>11</v>
      </c>
      <c r="B7" s="2"/>
      <c r="C7" s="2"/>
      <c r="D7" s="36" t="s">
        <v>12</v>
      </c>
      <c r="E7" s="36"/>
    </row>
    <row r="8" spans="1:8" ht="21.75" customHeight="1">
      <c r="A8" s="14" t="s">
        <v>2</v>
      </c>
      <c r="B8" s="14" t="s">
        <v>3</v>
      </c>
      <c r="C8" s="14" t="s">
        <v>4</v>
      </c>
      <c r="D8" s="14" t="s">
        <v>5</v>
      </c>
      <c r="E8" s="14" t="s">
        <v>82</v>
      </c>
    </row>
    <row r="9" spans="1:8" ht="12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8" s="10" customFormat="1" ht="15.75">
      <c r="A10" s="37" t="s">
        <v>13</v>
      </c>
      <c r="B10" s="37"/>
      <c r="C10" s="23">
        <f>SUM(C11:C13)</f>
        <v>1639423.6999999997</v>
      </c>
      <c r="D10" s="23">
        <f t="shared" ref="D10:E10" si="0">SUM(D11:D13)</f>
        <v>1577496.5</v>
      </c>
      <c r="E10" s="23">
        <f t="shared" si="0"/>
        <v>1581825.4</v>
      </c>
      <c r="F10" s="30"/>
      <c r="G10" s="30"/>
      <c r="H10" s="30"/>
    </row>
    <row r="11" spans="1:8" s="10" customFormat="1" ht="15.75">
      <c r="A11" s="34" t="s">
        <v>6</v>
      </c>
      <c r="B11" s="34"/>
      <c r="C11" s="31">
        <f t="shared" ref="C11:E13" si="1">C15+C75+C95+C107+C123+C135+C179+C151+C163</f>
        <v>387209.99999999994</v>
      </c>
      <c r="D11" s="31">
        <f t="shared" si="1"/>
        <v>393625.19999999995</v>
      </c>
      <c r="E11" s="31">
        <f t="shared" si="1"/>
        <v>394763.4</v>
      </c>
      <c r="F11" s="30"/>
      <c r="G11" s="30"/>
      <c r="H11" s="30"/>
    </row>
    <row r="12" spans="1:8" s="10" customFormat="1" ht="15.75">
      <c r="A12" s="34" t="s">
        <v>7</v>
      </c>
      <c r="B12" s="34"/>
      <c r="C12" s="31">
        <f t="shared" si="1"/>
        <v>1252213.6999999997</v>
      </c>
      <c r="D12" s="31">
        <f t="shared" si="1"/>
        <v>1183088.8</v>
      </c>
      <c r="E12" s="31">
        <f t="shared" si="1"/>
        <v>1186279.5</v>
      </c>
      <c r="F12" s="30"/>
      <c r="G12" s="30"/>
      <c r="H12" s="30"/>
    </row>
    <row r="13" spans="1:8" s="10" customFormat="1" ht="15.75">
      <c r="A13" s="34" t="s">
        <v>8</v>
      </c>
      <c r="B13" s="34"/>
      <c r="C13" s="31">
        <f t="shared" si="1"/>
        <v>0</v>
      </c>
      <c r="D13" s="31">
        <f t="shared" si="1"/>
        <v>782.5</v>
      </c>
      <c r="E13" s="31">
        <f t="shared" si="1"/>
        <v>782.5</v>
      </c>
      <c r="F13" s="30"/>
      <c r="G13" s="30"/>
      <c r="H13" s="30"/>
    </row>
    <row r="14" spans="1:8" ht="31.5">
      <c r="A14" s="14" t="s">
        <v>43</v>
      </c>
      <c r="B14" s="15" t="s">
        <v>14</v>
      </c>
      <c r="C14" s="23">
        <f>SUM(C15:C17)</f>
        <v>1310591.0999999999</v>
      </c>
      <c r="D14" s="23">
        <f t="shared" ref="D14:E14" si="2">SUM(D15:D17)</f>
        <v>0</v>
      </c>
      <c r="E14" s="23">
        <f t="shared" si="2"/>
        <v>0</v>
      </c>
    </row>
    <row r="15" spans="1:8" ht="15.75">
      <c r="A15" s="33" t="s">
        <v>6</v>
      </c>
      <c r="B15" s="33"/>
      <c r="C15" s="18">
        <f t="shared" ref="C15:E17" si="3">C19+C27+C51+C63</f>
        <v>200255.19999999998</v>
      </c>
      <c r="D15" s="18">
        <f t="shared" si="3"/>
        <v>0</v>
      </c>
      <c r="E15" s="18">
        <f t="shared" si="3"/>
        <v>0</v>
      </c>
    </row>
    <row r="16" spans="1:8" ht="15.75">
      <c r="A16" s="33" t="s">
        <v>7</v>
      </c>
      <c r="B16" s="33"/>
      <c r="C16" s="18">
        <f t="shared" si="3"/>
        <v>1110335.8999999999</v>
      </c>
      <c r="D16" s="18">
        <f t="shared" si="3"/>
        <v>0</v>
      </c>
      <c r="E16" s="18">
        <f t="shared" si="3"/>
        <v>0</v>
      </c>
    </row>
    <row r="17" spans="1:5" ht="15.75">
      <c r="A17" s="33" t="s">
        <v>8</v>
      </c>
      <c r="B17" s="33"/>
      <c r="C17" s="18">
        <f t="shared" si="3"/>
        <v>0</v>
      </c>
      <c r="D17" s="18">
        <f t="shared" si="3"/>
        <v>0</v>
      </c>
      <c r="E17" s="18">
        <f t="shared" si="3"/>
        <v>0</v>
      </c>
    </row>
    <row r="18" spans="1:5" ht="15.75">
      <c r="A18" s="11" t="s">
        <v>9</v>
      </c>
      <c r="B18" s="12" t="s">
        <v>51</v>
      </c>
      <c r="C18" s="18">
        <f>SUM(C19:C21)</f>
        <v>848.5</v>
      </c>
      <c r="D18" s="18">
        <f t="shared" ref="D18:E18" si="4">SUM(D19:D21)</f>
        <v>0</v>
      </c>
      <c r="E18" s="18">
        <f t="shared" si="4"/>
        <v>0</v>
      </c>
    </row>
    <row r="19" spans="1:5" ht="15.75">
      <c r="A19" s="33" t="s">
        <v>6</v>
      </c>
      <c r="B19" s="33"/>
      <c r="C19" s="18">
        <f>C23</f>
        <v>848.5</v>
      </c>
      <c r="D19" s="18">
        <f t="shared" ref="D19:E21" si="5">D23</f>
        <v>0</v>
      </c>
      <c r="E19" s="18">
        <f t="shared" si="5"/>
        <v>0</v>
      </c>
    </row>
    <row r="20" spans="1:5" ht="15.75">
      <c r="A20" s="33" t="s">
        <v>7</v>
      </c>
      <c r="B20" s="33"/>
      <c r="C20" s="18">
        <f>C24</f>
        <v>0</v>
      </c>
      <c r="D20" s="18">
        <f t="shared" si="5"/>
        <v>0</v>
      </c>
      <c r="E20" s="18">
        <f t="shared" si="5"/>
        <v>0</v>
      </c>
    </row>
    <row r="21" spans="1:5" ht="15.75">
      <c r="A21" s="33" t="s">
        <v>8</v>
      </c>
      <c r="B21" s="33"/>
      <c r="C21" s="18">
        <f>C25</f>
        <v>0</v>
      </c>
      <c r="D21" s="18">
        <f t="shared" si="5"/>
        <v>0</v>
      </c>
      <c r="E21" s="18">
        <f t="shared" si="5"/>
        <v>0</v>
      </c>
    </row>
    <row r="22" spans="1:5" ht="47.25">
      <c r="A22" s="20" t="s">
        <v>20</v>
      </c>
      <c r="B22" s="21" t="s">
        <v>61</v>
      </c>
      <c r="C22" s="18">
        <f>SUM(C23:C25)</f>
        <v>848.5</v>
      </c>
      <c r="D22" s="18">
        <f t="shared" ref="D22:E22" si="6">SUM(D23:D25)</f>
        <v>0</v>
      </c>
      <c r="E22" s="18">
        <f t="shared" si="6"/>
        <v>0</v>
      </c>
    </row>
    <row r="23" spans="1:5" ht="15.75">
      <c r="A23" s="38" t="s">
        <v>6</v>
      </c>
      <c r="B23" s="38"/>
      <c r="C23" s="22">
        <f>798.5+50</f>
        <v>848.5</v>
      </c>
      <c r="D23" s="22">
        <v>0</v>
      </c>
      <c r="E23" s="22"/>
    </row>
    <row r="24" spans="1:5" ht="15.75">
      <c r="A24" s="38" t="s">
        <v>7</v>
      </c>
      <c r="B24" s="38"/>
      <c r="C24" s="22"/>
      <c r="D24" s="22"/>
      <c r="E24" s="22"/>
    </row>
    <row r="25" spans="1:5" ht="15.75">
      <c r="A25" s="38" t="s">
        <v>8</v>
      </c>
      <c r="B25" s="38"/>
      <c r="C25" s="22"/>
      <c r="D25" s="22"/>
      <c r="E25" s="22"/>
    </row>
    <row r="26" spans="1:5" ht="31.5">
      <c r="A26" s="11" t="s">
        <v>10</v>
      </c>
      <c r="B26" s="12" t="s">
        <v>52</v>
      </c>
      <c r="C26" s="18">
        <f>SUM(C27:C29)</f>
        <v>1192178.1000000001</v>
      </c>
      <c r="D26" s="18">
        <f t="shared" ref="D26:E26" si="7">SUM(D27:D29)</f>
        <v>0</v>
      </c>
      <c r="E26" s="18">
        <f t="shared" si="7"/>
        <v>0</v>
      </c>
    </row>
    <row r="27" spans="1:5" ht="15.75">
      <c r="A27" s="33" t="s">
        <v>6</v>
      </c>
      <c r="B27" s="33"/>
      <c r="C27" s="18">
        <f>C31+C35+C39+C43+C47</f>
        <v>193181.8</v>
      </c>
      <c r="D27" s="18">
        <f t="shared" ref="D27:E27" si="8">D31+D35+D39+D43+D47</f>
        <v>0</v>
      </c>
      <c r="E27" s="18">
        <f t="shared" si="8"/>
        <v>0</v>
      </c>
    </row>
    <row r="28" spans="1:5" ht="15.75">
      <c r="A28" s="33" t="s">
        <v>7</v>
      </c>
      <c r="B28" s="33"/>
      <c r="C28" s="18">
        <f>C32+C36+C40+C44+C48</f>
        <v>998996.3</v>
      </c>
      <c r="D28" s="18">
        <f t="shared" ref="D28:E28" si="9">D32+D36+D40+D44+D48</f>
        <v>0</v>
      </c>
      <c r="E28" s="18">
        <f t="shared" si="9"/>
        <v>0</v>
      </c>
    </row>
    <row r="29" spans="1:5" ht="15.75">
      <c r="A29" s="33" t="s">
        <v>8</v>
      </c>
      <c r="B29" s="33"/>
      <c r="C29" s="18">
        <f>+C33+C37+C41+C45+C49</f>
        <v>0</v>
      </c>
      <c r="D29" s="18">
        <f t="shared" ref="D29:E29" si="10">+D33+D37+D41+D45+D49</f>
        <v>0</v>
      </c>
      <c r="E29" s="18">
        <f t="shared" si="10"/>
        <v>0</v>
      </c>
    </row>
    <row r="30" spans="1:5" s="3" customFormat="1" ht="63">
      <c r="A30" s="20" t="s">
        <v>44</v>
      </c>
      <c r="B30" s="21" t="s">
        <v>62</v>
      </c>
      <c r="C30" s="18">
        <f>SUM(C31:C33)</f>
        <v>445141.9</v>
      </c>
      <c r="D30" s="18">
        <f t="shared" ref="D30:E30" si="11">SUM(D31:D33)</f>
        <v>0</v>
      </c>
      <c r="E30" s="18">
        <f t="shared" si="11"/>
        <v>0</v>
      </c>
    </row>
    <row r="31" spans="1:5" s="3" customFormat="1" ht="15.75">
      <c r="A31" s="38" t="s">
        <v>6</v>
      </c>
      <c r="B31" s="38"/>
      <c r="C31" s="22"/>
      <c r="D31" s="22"/>
      <c r="E31" s="22"/>
    </row>
    <row r="32" spans="1:5" s="3" customFormat="1" ht="15.75">
      <c r="A32" s="38" t="s">
        <v>7</v>
      </c>
      <c r="B32" s="38"/>
      <c r="C32" s="22">
        <v>445141.9</v>
      </c>
      <c r="D32" s="22">
        <v>0</v>
      </c>
      <c r="E32" s="22"/>
    </row>
    <row r="33" spans="1:5" s="3" customFormat="1" ht="15.75">
      <c r="A33" s="38" t="s">
        <v>8</v>
      </c>
      <c r="B33" s="38"/>
      <c r="C33" s="22"/>
      <c r="D33" s="22"/>
      <c r="E33" s="22"/>
    </row>
    <row r="34" spans="1:5" s="3" customFormat="1" ht="63">
      <c r="A34" s="20" t="s">
        <v>45</v>
      </c>
      <c r="B34" s="21" t="s">
        <v>63</v>
      </c>
      <c r="C34" s="18">
        <f>SUM(C35:C37)</f>
        <v>546627.5</v>
      </c>
      <c r="D34" s="18">
        <f t="shared" ref="D34:E34" si="12">SUM(D35:D37)</f>
        <v>0</v>
      </c>
      <c r="E34" s="18">
        <f t="shared" si="12"/>
        <v>0</v>
      </c>
    </row>
    <row r="35" spans="1:5" s="3" customFormat="1" ht="15.75">
      <c r="A35" s="38" t="s">
        <v>6</v>
      </c>
      <c r="B35" s="38"/>
      <c r="C35" s="22"/>
      <c r="D35" s="22"/>
      <c r="E35" s="22"/>
    </row>
    <row r="36" spans="1:5" s="3" customFormat="1" ht="15.75">
      <c r="A36" s="38" t="s">
        <v>7</v>
      </c>
      <c r="B36" s="38"/>
      <c r="C36" s="22">
        <f>546565+62.5</f>
        <v>546627.5</v>
      </c>
      <c r="D36" s="22">
        <v>0</v>
      </c>
      <c r="E36" s="22"/>
    </row>
    <row r="37" spans="1:5" s="3" customFormat="1" ht="15.75">
      <c r="A37" s="38" t="s">
        <v>8</v>
      </c>
      <c r="B37" s="38"/>
      <c r="C37" s="22"/>
      <c r="D37" s="22"/>
      <c r="E37" s="22"/>
    </row>
    <row r="38" spans="1:5" s="3" customFormat="1" ht="31.5">
      <c r="A38" s="20" t="s">
        <v>46</v>
      </c>
      <c r="B38" s="21" t="s">
        <v>64</v>
      </c>
      <c r="C38" s="18">
        <f>SUM(C39:C41)</f>
        <v>52435.700000000004</v>
      </c>
      <c r="D38" s="18">
        <f t="shared" ref="D38:E38" si="13">SUM(D39:D41)</f>
        <v>0</v>
      </c>
      <c r="E38" s="18">
        <f t="shared" si="13"/>
        <v>0</v>
      </c>
    </row>
    <row r="39" spans="1:5" s="3" customFormat="1" ht="15.75">
      <c r="A39" s="38" t="s">
        <v>6</v>
      </c>
      <c r="B39" s="38"/>
      <c r="C39" s="22">
        <v>45208.800000000003</v>
      </c>
      <c r="D39" s="22">
        <v>0</v>
      </c>
      <c r="E39" s="22"/>
    </row>
    <row r="40" spans="1:5" s="3" customFormat="1" ht="15.75">
      <c r="A40" s="38" t="s">
        <v>7</v>
      </c>
      <c r="B40" s="38"/>
      <c r="C40" s="22">
        <v>7226.9</v>
      </c>
      <c r="D40" s="22">
        <v>0</v>
      </c>
      <c r="E40" s="22"/>
    </row>
    <row r="41" spans="1:5" s="3" customFormat="1" ht="15.75">
      <c r="A41" s="38" t="s">
        <v>8</v>
      </c>
      <c r="B41" s="38"/>
      <c r="C41" s="22"/>
      <c r="D41" s="22"/>
      <c r="E41" s="22"/>
    </row>
    <row r="42" spans="1:5" s="3" customFormat="1" ht="47.25">
      <c r="A42" s="20" t="s">
        <v>47</v>
      </c>
      <c r="B42" s="21" t="s">
        <v>65</v>
      </c>
      <c r="C42" s="18">
        <f>SUM(C43:C45)</f>
        <v>47858.2</v>
      </c>
      <c r="D42" s="18">
        <f t="shared" ref="D42:E42" si="14">SUM(D43:D45)</f>
        <v>0</v>
      </c>
      <c r="E42" s="18">
        <f t="shared" si="14"/>
        <v>0</v>
      </c>
    </row>
    <row r="43" spans="1:5" s="3" customFormat="1" ht="15.75">
      <c r="A43" s="38" t="s">
        <v>6</v>
      </c>
      <c r="B43" s="38"/>
      <c r="C43" s="22">
        <v>47858.2</v>
      </c>
      <c r="D43" s="22">
        <v>0</v>
      </c>
      <c r="E43" s="22"/>
    </row>
    <row r="44" spans="1:5" s="3" customFormat="1" ht="15.75">
      <c r="A44" s="38" t="s">
        <v>7</v>
      </c>
      <c r="B44" s="38"/>
      <c r="C44" s="22"/>
      <c r="D44" s="22"/>
      <c r="E44" s="22"/>
    </row>
    <row r="45" spans="1:5" s="3" customFormat="1" ht="15.75">
      <c r="A45" s="38" t="s">
        <v>8</v>
      </c>
      <c r="B45" s="38"/>
      <c r="C45" s="22"/>
      <c r="D45" s="22"/>
      <c r="E45" s="22"/>
    </row>
    <row r="46" spans="1:5" s="3" customFormat="1" ht="31.5">
      <c r="A46" s="20" t="s">
        <v>48</v>
      </c>
      <c r="B46" s="21" t="s">
        <v>66</v>
      </c>
      <c r="C46" s="18">
        <f>SUM(C47:C49)</f>
        <v>100114.8</v>
      </c>
      <c r="D46" s="18">
        <f t="shared" ref="D46:E46" si="15">SUM(D47:D49)</f>
        <v>0</v>
      </c>
      <c r="E46" s="18">
        <f t="shared" si="15"/>
        <v>0</v>
      </c>
    </row>
    <row r="47" spans="1:5" s="3" customFormat="1" ht="15.75">
      <c r="A47" s="38" t="s">
        <v>6</v>
      </c>
      <c r="B47" s="38"/>
      <c r="C47" s="22">
        <v>100114.8</v>
      </c>
      <c r="D47" s="22">
        <v>0</v>
      </c>
      <c r="E47" s="22"/>
    </row>
    <row r="48" spans="1:5" s="3" customFormat="1" ht="15.75">
      <c r="A48" s="38" t="s">
        <v>7</v>
      </c>
      <c r="B48" s="38"/>
      <c r="C48" s="22"/>
      <c r="D48" s="22"/>
      <c r="E48" s="22"/>
    </row>
    <row r="49" spans="1:7" s="3" customFormat="1" ht="15.75">
      <c r="A49" s="38" t="s">
        <v>8</v>
      </c>
      <c r="B49" s="38"/>
      <c r="C49" s="22"/>
      <c r="D49" s="22"/>
      <c r="E49" s="22"/>
    </row>
    <row r="50" spans="1:7" ht="63">
      <c r="A50" s="11" t="s">
        <v>15</v>
      </c>
      <c r="B50" s="12" t="s">
        <v>49</v>
      </c>
      <c r="C50" s="18">
        <f>SUM(C51:C53)</f>
        <v>98329.9</v>
      </c>
      <c r="D50" s="18">
        <f t="shared" ref="D50:E50" si="16">SUM(D51:D53)</f>
        <v>0</v>
      </c>
      <c r="E50" s="18">
        <f t="shared" si="16"/>
        <v>0</v>
      </c>
    </row>
    <row r="51" spans="1:7" ht="15.75">
      <c r="A51" s="33" t="s">
        <v>6</v>
      </c>
      <c r="B51" s="33"/>
      <c r="C51" s="18">
        <f>C55+C59</f>
        <v>1910</v>
      </c>
      <c r="D51" s="18">
        <f t="shared" ref="D51:E51" si="17">D55+D59</f>
        <v>0</v>
      </c>
      <c r="E51" s="18">
        <f t="shared" si="17"/>
        <v>0</v>
      </c>
      <c r="F51" s="7"/>
      <c r="G51" s="8"/>
    </row>
    <row r="52" spans="1:7" ht="15.75">
      <c r="A52" s="33" t="s">
        <v>7</v>
      </c>
      <c r="B52" s="33"/>
      <c r="C52" s="18">
        <f>C56+C60</f>
        <v>96419.9</v>
      </c>
      <c r="D52" s="18">
        <f t="shared" ref="C52:E53" si="18">D56+D60</f>
        <v>0</v>
      </c>
      <c r="E52" s="18">
        <f t="shared" si="18"/>
        <v>0</v>
      </c>
      <c r="F52" s="7"/>
      <c r="G52" s="8"/>
    </row>
    <row r="53" spans="1:7" ht="15.75">
      <c r="A53" s="33" t="s">
        <v>8</v>
      </c>
      <c r="B53" s="33"/>
      <c r="C53" s="18">
        <f t="shared" si="18"/>
        <v>0</v>
      </c>
      <c r="D53" s="18">
        <f t="shared" si="18"/>
        <v>0</v>
      </c>
      <c r="E53" s="18">
        <f t="shared" si="18"/>
        <v>0</v>
      </c>
      <c r="F53" s="7"/>
      <c r="G53" s="8"/>
    </row>
    <row r="54" spans="1:7" s="6" customFormat="1" ht="63">
      <c r="A54" s="20" t="s">
        <v>21</v>
      </c>
      <c r="B54" s="21" t="s">
        <v>67</v>
      </c>
      <c r="C54" s="18">
        <f>SUM(C55:C57)</f>
        <v>32316</v>
      </c>
      <c r="D54" s="18">
        <f t="shared" ref="D54:E54" si="19">SUM(D55:D57)</f>
        <v>0</v>
      </c>
      <c r="E54" s="18">
        <f t="shared" si="19"/>
        <v>0</v>
      </c>
      <c r="F54" s="9"/>
      <c r="G54" s="9"/>
    </row>
    <row r="55" spans="1:7" s="6" customFormat="1" ht="15.75">
      <c r="A55" s="38" t="s">
        <v>6</v>
      </c>
      <c r="B55" s="38"/>
      <c r="C55" s="22">
        <v>0</v>
      </c>
      <c r="D55" s="22"/>
      <c r="E55" s="22"/>
    </row>
    <row r="56" spans="1:7" s="6" customFormat="1" ht="15.75">
      <c r="A56" s="38" t="s">
        <v>7</v>
      </c>
      <c r="B56" s="38"/>
      <c r="C56" s="22">
        <v>32316</v>
      </c>
      <c r="D56" s="22">
        <v>0</v>
      </c>
      <c r="E56" s="22"/>
    </row>
    <row r="57" spans="1:7" s="6" customFormat="1" ht="15.75">
      <c r="A57" s="38" t="s">
        <v>8</v>
      </c>
      <c r="B57" s="38"/>
      <c r="C57" s="22"/>
      <c r="D57" s="22"/>
      <c r="E57" s="22"/>
    </row>
    <row r="58" spans="1:7" s="6" customFormat="1" ht="31.5">
      <c r="A58" s="20" t="s">
        <v>22</v>
      </c>
      <c r="B58" s="21" t="s">
        <v>68</v>
      </c>
      <c r="C58" s="18">
        <f>SUM(C59:C61)</f>
        <v>66013.899999999994</v>
      </c>
      <c r="D58" s="18">
        <f t="shared" ref="D58:E58" si="20">SUM(D59:D61)</f>
        <v>0</v>
      </c>
      <c r="E58" s="18">
        <f t="shared" si="20"/>
        <v>0</v>
      </c>
    </row>
    <row r="59" spans="1:7" s="6" customFormat="1" ht="15.75">
      <c r="A59" s="38" t="s">
        <v>6</v>
      </c>
      <c r="B59" s="38"/>
      <c r="C59" s="22">
        <v>1910</v>
      </c>
      <c r="D59" s="22">
        <v>0</v>
      </c>
      <c r="E59" s="22"/>
    </row>
    <row r="60" spans="1:7" s="6" customFormat="1" ht="15.75">
      <c r="A60" s="38" t="s">
        <v>7</v>
      </c>
      <c r="B60" s="38"/>
      <c r="C60" s="22">
        <f>35965+28138.9</f>
        <v>64103.9</v>
      </c>
      <c r="D60" s="22">
        <v>0</v>
      </c>
      <c r="E60" s="22"/>
    </row>
    <row r="61" spans="1:7" s="6" customFormat="1" ht="15.75">
      <c r="A61" s="38" t="s">
        <v>8</v>
      </c>
      <c r="B61" s="38"/>
      <c r="C61" s="22"/>
      <c r="D61" s="22"/>
      <c r="E61" s="22"/>
    </row>
    <row r="62" spans="1:7" ht="15.75">
      <c r="A62" s="11" t="s">
        <v>16</v>
      </c>
      <c r="B62" s="12" t="s">
        <v>50</v>
      </c>
      <c r="C62" s="18">
        <f>SUM(C63:C65)</f>
        <v>19234.599999999999</v>
      </c>
      <c r="D62" s="18">
        <f t="shared" ref="D62:E62" si="21">SUM(D63:D65)</f>
        <v>0</v>
      </c>
      <c r="E62" s="18">
        <f t="shared" si="21"/>
        <v>0</v>
      </c>
    </row>
    <row r="63" spans="1:7" ht="15.75">
      <c r="A63" s="33" t="s">
        <v>6</v>
      </c>
      <c r="B63" s="33"/>
      <c r="C63" s="18">
        <f>C67+C71</f>
        <v>4314.8999999999996</v>
      </c>
      <c r="D63" s="18">
        <f t="shared" ref="D63:E65" si="22">D67+D71</f>
        <v>0</v>
      </c>
      <c r="E63" s="18">
        <f t="shared" si="22"/>
        <v>0</v>
      </c>
    </row>
    <row r="64" spans="1:7" ht="15.75">
      <c r="A64" s="33" t="s">
        <v>7</v>
      </c>
      <c r="B64" s="33"/>
      <c r="C64" s="18">
        <f>C68+C72</f>
        <v>14919.699999999999</v>
      </c>
      <c r="D64" s="18">
        <f t="shared" si="22"/>
        <v>0</v>
      </c>
      <c r="E64" s="18">
        <f t="shared" si="22"/>
        <v>0</v>
      </c>
    </row>
    <row r="65" spans="1:5" ht="15.75">
      <c r="A65" s="33" t="s">
        <v>8</v>
      </c>
      <c r="B65" s="33"/>
      <c r="C65" s="18">
        <f>C69+C73</f>
        <v>0</v>
      </c>
      <c r="D65" s="18">
        <f t="shared" si="22"/>
        <v>0</v>
      </c>
      <c r="E65" s="18">
        <f t="shared" si="22"/>
        <v>0</v>
      </c>
    </row>
    <row r="66" spans="1:5" s="6" customFormat="1" ht="31.5">
      <c r="A66" s="20" t="s">
        <v>24</v>
      </c>
      <c r="B66" s="21" t="s">
        <v>69</v>
      </c>
      <c r="C66" s="18">
        <f>SUM(C67:C69)</f>
        <v>9457.7999999999993</v>
      </c>
      <c r="D66" s="18">
        <f t="shared" ref="D66:E66" si="23">SUM(D67:D69)</f>
        <v>0</v>
      </c>
      <c r="E66" s="18">
        <f t="shared" si="23"/>
        <v>0</v>
      </c>
    </row>
    <row r="67" spans="1:5" s="6" customFormat="1" ht="15.75">
      <c r="A67" s="38" t="s">
        <v>6</v>
      </c>
      <c r="B67" s="38"/>
      <c r="C67" s="22">
        <f>1357.7+200+2469.2</f>
        <v>4026.8999999999996</v>
      </c>
      <c r="D67" s="22">
        <v>0</v>
      </c>
      <c r="E67" s="22"/>
    </row>
    <row r="68" spans="1:5" s="6" customFormat="1" ht="15.75">
      <c r="A68" s="38" t="s">
        <v>7</v>
      </c>
      <c r="B68" s="38"/>
      <c r="C68" s="22">
        <v>5430.9</v>
      </c>
      <c r="D68" s="22">
        <v>0</v>
      </c>
      <c r="E68" s="22"/>
    </row>
    <row r="69" spans="1:5" ht="15.75">
      <c r="A69" s="33" t="s">
        <v>8</v>
      </c>
      <c r="B69" s="33"/>
      <c r="C69" s="18"/>
      <c r="D69" s="18"/>
      <c r="E69" s="18"/>
    </row>
    <row r="70" spans="1:5" s="6" customFormat="1" ht="47.25">
      <c r="A70" s="20" t="s">
        <v>25</v>
      </c>
      <c r="B70" s="21" t="s">
        <v>70</v>
      </c>
      <c r="C70" s="18">
        <f>SUM(C71:C73)</f>
        <v>9776.7999999999993</v>
      </c>
      <c r="D70" s="18">
        <f t="shared" ref="D70:E70" si="24">SUM(D71:D73)</f>
        <v>0</v>
      </c>
      <c r="E70" s="18">
        <f t="shared" si="24"/>
        <v>0</v>
      </c>
    </row>
    <row r="71" spans="1:5" s="6" customFormat="1" ht="15.75">
      <c r="A71" s="38" t="s">
        <v>6</v>
      </c>
      <c r="B71" s="38"/>
      <c r="C71" s="22">
        <v>288</v>
      </c>
      <c r="D71" s="22"/>
      <c r="E71" s="22"/>
    </row>
    <row r="72" spans="1:5" s="6" customFormat="1" ht="15.75">
      <c r="A72" s="38" t="s">
        <v>7</v>
      </c>
      <c r="B72" s="38"/>
      <c r="C72" s="22">
        <v>9488.7999999999993</v>
      </c>
      <c r="D72" s="22">
        <v>0</v>
      </c>
      <c r="E72" s="22"/>
    </row>
    <row r="73" spans="1:5" s="6" customFormat="1" ht="15.75">
      <c r="A73" s="38" t="s">
        <v>8</v>
      </c>
      <c r="B73" s="38"/>
      <c r="C73" s="22"/>
      <c r="D73" s="22"/>
      <c r="E73" s="22"/>
    </row>
    <row r="74" spans="1:5" ht="31.5">
      <c r="A74" s="14" t="s">
        <v>101</v>
      </c>
      <c r="B74" s="15" t="s">
        <v>26</v>
      </c>
      <c r="C74" s="23">
        <f>SUM(C75:C77)</f>
        <v>73811.5</v>
      </c>
      <c r="D74" s="23">
        <f t="shared" ref="D74:E74" si="25">SUM(D75:D77)</f>
        <v>73283.499999999985</v>
      </c>
      <c r="E74" s="23">
        <f t="shared" si="25"/>
        <v>72585.299999999988</v>
      </c>
    </row>
    <row r="75" spans="1:5" ht="15.75">
      <c r="A75" s="33" t="s">
        <v>6</v>
      </c>
      <c r="B75" s="33"/>
      <c r="C75" s="18">
        <f>C79+C83+C87+C91</f>
        <v>61492.799999999996</v>
      </c>
      <c r="D75" s="18">
        <f t="shared" ref="D75:E75" si="26">D79+D83+D87+D91</f>
        <v>72526.599999999991</v>
      </c>
      <c r="E75" s="18">
        <f t="shared" si="26"/>
        <v>71994.099999999991</v>
      </c>
    </row>
    <row r="76" spans="1:5" ht="15.75">
      <c r="A76" s="33" t="s">
        <v>7</v>
      </c>
      <c r="B76" s="33"/>
      <c r="C76" s="18">
        <f>C80+C84+C88+C92</f>
        <v>12318.699999999999</v>
      </c>
      <c r="D76" s="18">
        <f t="shared" ref="D76:E76" si="27">D80+D84+D88+D92</f>
        <v>756.9</v>
      </c>
      <c r="E76" s="18">
        <f t="shared" si="27"/>
        <v>591.20000000000005</v>
      </c>
    </row>
    <row r="77" spans="1:5" ht="15.75">
      <c r="A77" s="33" t="s">
        <v>8</v>
      </c>
      <c r="B77" s="33"/>
      <c r="C77" s="18">
        <f>C81+C85+C89+C93</f>
        <v>0</v>
      </c>
      <c r="D77" s="18">
        <f t="shared" ref="D77:E77" si="28">D81+D85+D89+D93</f>
        <v>0</v>
      </c>
      <c r="E77" s="18">
        <f t="shared" si="28"/>
        <v>0</v>
      </c>
    </row>
    <row r="78" spans="1:5" ht="47.25">
      <c r="A78" s="11" t="s">
        <v>17</v>
      </c>
      <c r="B78" s="12" t="s">
        <v>71</v>
      </c>
      <c r="C78" s="18">
        <f>SUM(C79:C81)</f>
        <v>73116</v>
      </c>
      <c r="D78" s="18">
        <f t="shared" ref="D78:E78" si="29">SUM(D79:D81)</f>
        <v>72253.100000000006</v>
      </c>
      <c r="E78" s="18">
        <f t="shared" si="29"/>
        <v>71749.899999999994</v>
      </c>
    </row>
    <row r="79" spans="1:5" ht="15.75">
      <c r="A79" s="33" t="s">
        <v>6</v>
      </c>
      <c r="B79" s="33"/>
      <c r="C79" s="18">
        <f>29738.5+31573.6</f>
        <v>61312.1</v>
      </c>
      <c r="D79" s="18">
        <f>34480.5+37772.6</f>
        <v>72253.100000000006</v>
      </c>
      <c r="E79" s="18">
        <f>34241.6+37508.3</f>
        <v>71749.899999999994</v>
      </c>
    </row>
    <row r="80" spans="1:5" ht="15.75">
      <c r="A80" s="33" t="s">
        <v>7</v>
      </c>
      <c r="B80" s="33"/>
      <c r="C80" s="18">
        <f>5781.5+6022.4</f>
        <v>11803.9</v>
      </c>
      <c r="D80" s="18">
        <v>0</v>
      </c>
      <c r="E80" s="18">
        <v>0</v>
      </c>
    </row>
    <row r="81" spans="1:5" ht="15.75">
      <c r="A81" s="33" t="s">
        <v>8</v>
      </c>
      <c r="B81" s="33"/>
      <c r="C81" s="18">
        <v>0</v>
      </c>
      <c r="D81" s="18">
        <v>0</v>
      </c>
      <c r="E81" s="18">
        <v>0</v>
      </c>
    </row>
    <row r="82" spans="1:5" ht="15.75">
      <c r="A82" s="11" t="s">
        <v>18</v>
      </c>
      <c r="B82" s="12" t="s">
        <v>72</v>
      </c>
      <c r="C82" s="18">
        <f>SUM(C83:C85)</f>
        <v>39.9</v>
      </c>
      <c r="D82" s="18">
        <f t="shared" ref="D82:E82" si="30">SUM(D83:D85)</f>
        <v>39.9</v>
      </c>
      <c r="E82" s="18">
        <f t="shared" si="30"/>
        <v>39.9</v>
      </c>
    </row>
    <row r="83" spans="1:5" ht="15.75">
      <c r="A83" s="33" t="s">
        <v>6</v>
      </c>
      <c r="B83" s="33"/>
      <c r="C83" s="18">
        <v>39.9</v>
      </c>
      <c r="D83" s="18">
        <v>39.9</v>
      </c>
      <c r="E83" s="18">
        <v>39.9</v>
      </c>
    </row>
    <row r="84" spans="1:5" ht="15.75">
      <c r="A84" s="33" t="s">
        <v>7</v>
      </c>
      <c r="B84" s="33"/>
      <c r="C84" s="18"/>
      <c r="D84" s="18"/>
      <c r="E84" s="18"/>
    </row>
    <row r="85" spans="1:5" ht="15.75">
      <c r="A85" s="33" t="s">
        <v>8</v>
      </c>
      <c r="B85" s="33"/>
      <c r="C85" s="18"/>
      <c r="D85" s="18"/>
      <c r="E85" s="18"/>
    </row>
    <row r="86" spans="1:5" ht="15.75">
      <c r="A86" s="13" t="s">
        <v>97</v>
      </c>
      <c r="B86" s="13" t="s">
        <v>100</v>
      </c>
      <c r="C86" s="18">
        <f>C87+C88+C89</f>
        <v>538.1</v>
      </c>
      <c r="D86" s="18">
        <f t="shared" ref="D86:E86" si="31">D87+D88+D89</f>
        <v>558.1</v>
      </c>
      <c r="E86" s="18">
        <f t="shared" si="31"/>
        <v>558.1</v>
      </c>
    </row>
    <row r="87" spans="1:5" ht="15.75">
      <c r="A87" s="33" t="s">
        <v>6</v>
      </c>
      <c r="B87" s="33"/>
      <c r="C87" s="18">
        <v>106.2</v>
      </c>
      <c r="D87" s="18">
        <v>126.2</v>
      </c>
      <c r="E87" s="18">
        <v>126.2</v>
      </c>
    </row>
    <row r="88" spans="1:5" ht="15.75">
      <c r="A88" s="33" t="s">
        <v>7</v>
      </c>
      <c r="B88" s="33"/>
      <c r="C88" s="18">
        <v>431.9</v>
      </c>
      <c r="D88" s="18">
        <v>431.9</v>
      </c>
      <c r="E88" s="18">
        <v>431.9</v>
      </c>
    </row>
    <row r="89" spans="1:5" ht="15.75">
      <c r="A89" s="33" t="s">
        <v>8</v>
      </c>
      <c r="B89" s="33"/>
      <c r="C89" s="18"/>
      <c r="D89" s="18"/>
      <c r="E89" s="18"/>
    </row>
    <row r="90" spans="1:5" ht="15.75">
      <c r="A90" s="13" t="s">
        <v>98</v>
      </c>
      <c r="B90" s="13" t="s">
        <v>99</v>
      </c>
      <c r="C90" s="18">
        <f>C91+C92+C93</f>
        <v>117.5</v>
      </c>
      <c r="D90" s="18">
        <f t="shared" ref="D90:E90" si="32">D91+D92+D93</f>
        <v>432.4</v>
      </c>
      <c r="E90" s="18">
        <f t="shared" si="32"/>
        <v>237.4</v>
      </c>
    </row>
    <row r="91" spans="1:5" ht="15.75">
      <c r="A91" s="33" t="s">
        <v>6</v>
      </c>
      <c r="B91" s="33"/>
      <c r="C91" s="18">
        <v>34.6</v>
      </c>
      <c r="D91" s="18">
        <v>107.4</v>
      </c>
      <c r="E91" s="18">
        <v>78.099999999999994</v>
      </c>
    </row>
    <row r="92" spans="1:5" ht="15.75">
      <c r="A92" s="33" t="s">
        <v>7</v>
      </c>
      <c r="B92" s="33"/>
      <c r="C92" s="18">
        <v>82.9</v>
      </c>
      <c r="D92" s="18">
        <v>325</v>
      </c>
      <c r="E92" s="18">
        <v>159.30000000000001</v>
      </c>
    </row>
    <row r="93" spans="1:5" ht="15.75">
      <c r="A93" s="33" t="s">
        <v>8</v>
      </c>
      <c r="B93" s="33"/>
      <c r="C93" s="18"/>
      <c r="D93" s="18"/>
      <c r="E93" s="18"/>
    </row>
    <row r="94" spans="1:5" ht="33" customHeight="1">
      <c r="A94" s="14" t="s">
        <v>102</v>
      </c>
      <c r="B94" s="15" t="s">
        <v>29</v>
      </c>
      <c r="C94" s="23">
        <f>SUM(C95:C97)</f>
        <v>109933.6</v>
      </c>
      <c r="D94" s="23">
        <f t="shared" ref="D94:E94" si="33">SUM(D95:D97)</f>
        <v>0</v>
      </c>
      <c r="E94" s="23">
        <f t="shared" si="33"/>
        <v>0</v>
      </c>
    </row>
    <row r="95" spans="1:5" ht="15.75">
      <c r="A95" s="33" t="s">
        <v>6</v>
      </c>
      <c r="B95" s="33"/>
      <c r="C95" s="18">
        <f>C99+C103</f>
        <v>99903.7</v>
      </c>
      <c r="D95" s="18">
        <f t="shared" ref="D95:E97" si="34">D99+D103</f>
        <v>0</v>
      </c>
      <c r="E95" s="18">
        <f t="shared" si="34"/>
        <v>0</v>
      </c>
    </row>
    <row r="96" spans="1:5" ht="15.75">
      <c r="A96" s="33" t="s">
        <v>7</v>
      </c>
      <c r="B96" s="33"/>
      <c r="C96" s="18">
        <f>C100+C104</f>
        <v>10029.900000000001</v>
      </c>
      <c r="D96" s="18">
        <f t="shared" si="34"/>
        <v>0</v>
      </c>
      <c r="E96" s="18">
        <f t="shared" si="34"/>
        <v>0</v>
      </c>
    </row>
    <row r="97" spans="1:5" ht="15.75">
      <c r="A97" s="33" t="s">
        <v>8</v>
      </c>
      <c r="B97" s="33"/>
      <c r="C97" s="18">
        <f>C101+C105</f>
        <v>0</v>
      </c>
      <c r="D97" s="18">
        <f t="shared" si="34"/>
        <v>0</v>
      </c>
      <c r="E97" s="18">
        <f t="shared" si="34"/>
        <v>0</v>
      </c>
    </row>
    <row r="98" spans="1:5" s="10" customFormat="1" ht="63">
      <c r="A98" s="11" t="s">
        <v>27</v>
      </c>
      <c r="B98" s="12" t="s">
        <v>73</v>
      </c>
      <c r="C98" s="18">
        <f>SUM(C99:C101)</f>
        <v>668.4</v>
      </c>
      <c r="D98" s="18">
        <f t="shared" ref="D98:E98" si="35">SUM(D99:D101)</f>
        <v>0</v>
      </c>
      <c r="E98" s="18">
        <f t="shared" si="35"/>
        <v>0</v>
      </c>
    </row>
    <row r="99" spans="1:5" s="10" customFormat="1" ht="15.75">
      <c r="A99" s="33" t="s">
        <v>6</v>
      </c>
      <c r="B99" s="33"/>
      <c r="C99" s="18">
        <v>33.4</v>
      </c>
      <c r="D99" s="18"/>
      <c r="E99" s="18"/>
    </row>
    <row r="100" spans="1:5" s="10" customFormat="1" ht="15.75">
      <c r="A100" s="33" t="s">
        <v>7</v>
      </c>
      <c r="B100" s="33"/>
      <c r="C100" s="18">
        <v>635</v>
      </c>
      <c r="D100" s="18"/>
      <c r="E100" s="18"/>
    </row>
    <row r="101" spans="1:5" s="10" customFormat="1" ht="15.75">
      <c r="A101" s="33" t="s">
        <v>8</v>
      </c>
      <c r="B101" s="33"/>
      <c r="C101" s="18"/>
      <c r="D101" s="18"/>
      <c r="E101" s="18"/>
    </row>
    <row r="102" spans="1:5" ht="63">
      <c r="A102" s="11" t="s">
        <v>28</v>
      </c>
      <c r="B102" s="12" t="s">
        <v>58</v>
      </c>
      <c r="C102" s="18">
        <f>SUM(C103:C105)</f>
        <v>109265.20000000001</v>
      </c>
      <c r="D102" s="18">
        <f t="shared" ref="D102:E102" si="36">SUM(D103:D105)</f>
        <v>0</v>
      </c>
      <c r="E102" s="18">
        <f t="shared" si="36"/>
        <v>0</v>
      </c>
    </row>
    <row r="103" spans="1:5" ht="15.75">
      <c r="A103" s="33" t="s">
        <v>6</v>
      </c>
      <c r="B103" s="33"/>
      <c r="C103" s="18">
        <f>56203.8+43666.5</f>
        <v>99870.3</v>
      </c>
      <c r="D103" s="18"/>
      <c r="E103" s="18"/>
    </row>
    <row r="104" spans="1:5" ht="15.75">
      <c r="A104" s="33" t="s">
        <v>7</v>
      </c>
      <c r="B104" s="33"/>
      <c r="C104" s="18">
        <f>5540.6+3854.3</f>
        <v>9394.9000000000015</v>
      </c>
      <c r="D104" s="18"/>
      <c r="E104" s="18"/>
    </row>
    <row r="105" spans="1:5" ht="15.75">
      <c r="A105" s="33" t="s">
        <v>8</v>
      </c>
      <c r="B105" s="33"/>
      <c r="C105" s="18">
        <v>0</v>
      </c>
      <c r="D105" s="18">
        <v>0</v>
      </c>
      <c r="E105" s="18">
        <v>0</v>
      </c>
    </row>
    <row r="106" spans="1:5" ht="47.25">
      <c r="A106" s="14" t="s">
        <v>103</v>
      </c>
      <c r="B106" s="15" t="s">
        <v>87</v>
      </c>
      <c r="C106" s="23">
        <f>SUM(C107:C109)</f>
        <v>8740.4</v>
      </c>
      <c r="D106" s="23">
        <f t="shared" ref="D106:E106" si="37">SUM(D107:D109)</f>
        <v>8771.9</v>
      </c>
      <c r="E106" s="23">
        <f t="shared" si="37"/>
        <v>8797.5999999999985</v>
      </c>
    </row>
    <row r="107" spans="1:5" ht="15.75">
      <c r="A107" s="33" t="s">
        <v>6</v>
      </c>
      <c r="B107" s="33"/>
      <c r="C107" s="18">
        <f>C111+C115+C119</f>
        <v>8740.4</v>
      </c>
      <c r="D107" s="18">
        <f t="shared" ref="D107:E107" si="38">D111+D115+D119</f>
        <v>8771.9</v>
      </c>
      <c r="E107" s="18">
        <f t="shared" si="38"/>
        <v>8797.5999999999985</v>
      </c>
    </row>
    <row r="108" spans="1:5" ht="15.75">
      <c r="A108" s="33" t="s">
        <v>7</v>
      </c>
      <c r="B108" s="33"/>
      <c r="C108" s="18">
        <f t="shared" ref="C108:E108" si="39">C112+C116+C120</f>
        <v>0</v>
      </c>
      <c r="D108" s="18">
        <f t="shared" si="39"/>
        <v>0</v>
      </c>
      <c r="E108" s="18">
        <f t="shared" si="39"/>
        <v>0</v>
      </c>
    </row>
    <row r="109" spans="1:5" ht="15.75">
      <c r="A109" s="33" t="s">
        <v>8</v>
      </c>
      <c r="B109" s="33"/>
      <c r="C109" s="18">
        <f t="shared" ref="C109:E109" si="40">C113+C117+C121</f>
        <v>0</v>
      </c>
      <c r="D109" s="18">
        <f t="shared" si="40"/>
        <v>0</v>
      </c>
      <c r="E109" s="18">
        <f t="shared" si="40"/>
        <v>0</v>
      </c>
    </row>
    <row r="110" spans="1:5" s="10" customFormat="1" ht="63">
      <c r="A110" s="11" t="s">
        <v>30</v>
      </c>
      <c r="B110" s="12" t="s">
        <v>84</v>
      </c>
      <c r="C110" s="18">
        <f>SUM(C111:C113)</f>
        <v>5400</v>
      </c>
      <c r="D110" s="18">
        <f t="shared" ref="D110:E110" si="41">SUM(D111:D113)</f>
        <v>5400</v>
      </c>
      <c r="E110" s="18">
        <f t="shared" si="41"/>
        <v>5400</v>
      </c>
    </row>
    <row r="111" spans="1:5" s="10" customFormat="1" ht="15.75">
      <c r="A111" s="33" t="s">
        <v>6</v>
      </c>
      <c r="B111" s="33"/>
      <c r="C111" s="18">
        <v>5400</v>
      </c>
      <c r="D111" s="18">
        <v>5400</v>
      </c>
      <c r="E111" s="18">
        <v>5400</v>
      </c>
    </row>
    <row r="112" spans="1:5" s="10" customFormat="1" ht="15.75">
      <c r="A112" s="33" t="s">
        <v>7</v>
      </c>
      <c r="B112" s="33"/>
      <c r="C112" s="18">
        <v>0</v>
      </c>
      <c r="D112" s="18">
        <v>0</v>
      </c>
      <c r="E112" s="18">
        <v>0</v>
      </c>
    </row>
    <row r="113" spans="1:5" s="10" customFormat="1" ht="15.75">
      <c r="A113" s="33" t="s">
        <v>8</v>
      </c>
      <c r="B113" s="33"/>
      <c r="C113" s="18"/>
      <c r="D113" s="18"/>
      <c r="E113" s="18"/>
    </row>
    <row r="114" spans="1:5" s="10" customFormat="1" ht="63">
      <c r="A114" s="11" t="s">
        <v>31</v>
      </c>
      <c r="B114" s="12" t="s">
        <v>83</v>
      </c>
      <c r="C114" s="18">
        <f>SUM(C115:C117)</f>
        <v>487.2</v>
      </c>
      <c r="D114" s="18">
        <f t="shared" ref="D114:E114" si="42">SUM(D115:D117)</f>
        <v>487.2</v>
      </c>
      <c r="E114" s="18">
        <f t="shared" si="42"/>
        <v>487.2</v>
      </c>
    </row>
    <row r="115" spans="1:5" s="10" customFormat="1" ht="15.75">
      <c r="A115" s="33" t="s">
        <v>6</v>
      </c>
      <c r="B115" s="33"/>
      <c r="C115" s="18">
        <f>487.2</f>
        <v>487.2</v>
      </c>
      <c r="D115" s="18">
        <f t="shared" ref="D115:E115" si="43">487.2</f>
        <v>487.2</v>
      </c>
      <c r="E115" s="18">
        <f t="shared" si="43"/>
        <v>487.2</v>
      </c>
    </row>
    <row r="116" spans="1:5" s="10" customFormat="1" ht="15.75">
      <c r="A116" s="33" t="s">
        <v>7</v>
      </c>
      <c r="B116" s="33"/>
      <c r="C116" s="18"/>
      <c r="D116" s="18"/>
      <c r="E116" s="18"/>
    </row>
    <row r="117" spans="1:5" s="10" customFormat="1" ht="15.75">
      <c r="A117" s="33" t="s">
        <v>8</v>
      </c>
      <c r="B117" s="33"/>
      <c r="C117" s="18"/>
      <c r="D117" s="18"/>
      <c r="E117" s="18"/>
    </row>
    <row r="118" spans="1:5" ht="78.75">
      <c r="A118" s="11" t="s">
        <v>32</v>
      </c>
      <c r="B118" s="12" t="s">
        <v>85</v>
      </c>
      <c r="C118" s="18">
        <f>SUM(C119:C121)</f>
        <v>2853.2</v>
      </c>
      <c r="D118" s="18">
        <f t="shared" ref="D118:E118" si="44">SUM(D119:D121)</f>
        <v>2884.7</v>
      </c>
      <c r="E118" s="18">
        <f t="shared" si="44"/>
        <v>2910.3999999999996</v>
      </c>
    </row>
    <row r="119" spans="1:5" ht="15.75">
      <c r="A119" s="33" t="s">
        <v>6</v>
      </c>
      <c r="B119" s="33"/>
      <c r="C119" s="18">
        <f>30.3+30.8+3.6+2788.5</f>
        <v>2853.2</v>
      </c>
      <c r="D119" s="18">
        <f>30.3+30.8+3.6+2820</f>
        <v>2884.7</v>
      </c>
      <c r="E119" s="18">
        <f>30.3+30.8+3.6+2845.7</f>
        <v>2910.3999999999996</v>
      </c>
    </row>
    <row r="120" spans="1:5" ht="15.75">
      <c r="A120" s="33" t="s">
        <v>7</v>
      </c>
      <c r="B120" s="33"/>
      <c r="C120" s="18"/>
      <c r="D120" s="18"/>
      <c r="E120" s="18"/>
    </row>
    <row r="121" spans="1:5" ht="15.75">
      <c r="A121" s="33" t="s">
        <v>8</v>
      </c>
      <c r="B121" s="33"/>
      <c r="C121" s="18"/>
      <c r="D121" s="18"/>
      <c r="E121" s="18"/>
    </row>
    <row r="122" spans="1:5" ht="47.25">
      <c r="A122" s="14" t="s">
        <v>96</v>
      </c>
      <c r="B122" s="15" t="s">
        <v>93</v>
      </c>
      <c r="C122" s="23">
        <f>SUM(C123:C125)</f>
        <v>24513.599999999999</v>
      </c>
      <c r="D122" s="23">
        <f t="shared" ref="D122:E122" si="45">SUM(D123:D125)</f>
        <v>0</v>
      </c>
      <c r="E122" s="23">
        <f t="shared" si="45"/>
        <v>0</v>
      </c>
    </row>
    <row r="123" spans="1:5" ht="15.75">
      <c r="A123" s="33" t="s">
        <v>6</v>
      </c>
      <c r="B123" s="33"/>
      <c r="C123" s="18">
        <f>C127+C131</f>
        <v>391.6</v>
      </c>
      <c r="D123" s="18">
        <f t="shared" ref="D123:E125" si="46">D127+D131</f>
        <v>0</v>
      </c>
      <c r="E123" s="18">
        <f t="shared" si="46"/>
        <v>0</v>
      </c>
    </row>
    <row r="124" spans="1:5" ht="15.75">
      <c r="A124" s="33" t="s">
        <v>7</v>
      </c>
      <c r="B124" s="33"/>
      <c r="C124" s="18">
        <f>C128+C132</f>
        <v>24122</v>
      </c>
      <c r="D124" s="18">
        <f t="shared" si="46"/>
        <v>0</v>
      </c>
      <c r="E124" s="18">
        <f t="shared" si="46"/>
        <v>0</v>
      </c>
    </row>
    <row r="125" spans="1:5" ht="15.75">
      <c r="A125" s="33" t="s">
        <v>8</v>
      </c>
      <c r="B125" s="33"/>
      <c r="C125" s="18">
        <f>C129+C133</f>
        <v>0</v>
      </c>
      <c r="D125" s="18">
        <f t="shared" si="46"/>
        <v>0</v>
      </c>
      <c r="E125" s="18">
        <f t="shared" si="46"/>
        <v>0</v>
      </c>
    </row>
    <row r="126" spans="1:5" ht="47.25">
      <c r="A126" s="11" t="s">
        <v>33</v>
      </c>
      <c r="B126" s="12" t="s">
        <v>95</v>
      </c>
      <c r="C126" s="18">
        <f>SUM(C127:C129)</f>
        <v>7832.3</v>
      </c>
      <c r="D126" s="18"/>
      <c r="E126" s="18"/>
    </row>
    <row r="127" spans="1:5" ht="15.75">
      <c r="A127" s="33" t="s">
        <v>6</v>
      </c>
      <c r="B127" s="33"/>
      <c r="C127" s="18">
        <v>391.6</v>
      </c>
      <c r="D127" s="18"/>
      <c r="E127" s="18"/>
    </row>
    <row r="128" spans="1:5" ht="15.75">
      <c r="A128" s="33" t="s">
        <v>7</v>
      </c>
      <c r="B128" s="33"/>
      <c r="C128" s="18">
        <v>7440.7</v>
      </c>
      <c r="D128" s="18"/>
      <c r="E128" s="18"/>
    </row>
    <row r="129" spans="1:5" ht="15.75">
      <c r="A129" s="33" t="s">
        <v>8</v>
      </c>
      <c r="B129" s="33"/>
      <c r="C129" s="18"/>
      <c r="D129" s="18"/>
      <c r="E129" s="18"/>
    </row>
    <row r="130" spans="1:5" s="10" customFormat="1" ht="63">
      <c r="A130" s="11" t="s">
        <v>34</v>
      </c>
      <c r="B130" s="12" t="s">
        <v>60</v>
      </c>
      <c r="C130" s="18">
        <f>SUM(C131:C133)</f>
        <v>16681.3</v>
      </c>
      <c r="D130" s="18">
        <f t="shared" ref="D130:E130" si="47">SUM(D131:D133)</f>
        <v>0</v>
      </c>
      <c r="E130" s="18">
        <f t="shared" si="47"/>
        <v>0</v>
      </c>
    </row>
    <row r="131" spans="1:5" s="10" customFormat="1" ht="15.75">
      <c r="A131" s="33" t="s">
        <v>6</v>
      </c>
      <c r="B131" s="33"/>
      <c r="C131" s="18"/>
      <c r="D131" s="18"/>
      <c r="E131" s="18"/>
    </row>
    <row r="132" spans="1:5" s="10" customFormat="1" ht="15.75">
      <c r="A132" s="33" t="s">
        <v>7</v>
      </c>
      <c r="B132" s="33"/>
      <c r="C132" s="18">
        <v>16681.3</v>
      </c>
      <c r="D132" s="18">
        <v>0</v>
      </c>
      <c r="E132" s="18"/>
    </row>
    <row r="133" spans="1:5" s="10" customFormat="1" ht="15.75">
      <c r="A133" s="33" t="s">
        <v>8</v>
      </c>
      <c r="B133" s="33"/>
      <c r="C133" s="18"/>
      <c r="D133" s="18"/>
      <c r="E133" s="18"/>
    </row>
    <row r="134" spans="1:5" s="10" customFormat="1" ht="31.5">
      <c r="A134" s="14" t="s">
        <v>104</v>
      </c>
      <c r="B134" s="15" t="s">
        <v>40</v>
      </c>
      <c r="C134" s="18">
        <f>SUM(C135:C137)</f>
        <v>15976.300000000001</v>
      </c>
      <c r="D134" s="18">
        <f t="shared" ref="D134:E134" si="48">SUM(D135:D137)</f>
        <v>15490.1</v>
      </c>
      <c r="E134" s="18">
        <f t="shared" si="48"/>
        <v>15386.9</v>
      </c>
    </row>
    <row r="135" spans="1:5" s="10" customFormat="1" ht="15.75">
      <c r="A135" s="33" t="s">
        <v>6</v>
      </c>
      <c r="B135" s="33"/>
      <c r="C135" s="18">
        <f t="shared" ref="C135:E137" si="49">C139+C143+C147</f>
        <v>15976.300000000001</v>
      </c>
      <c r="D135" s="18">
        <f t="shared" si="49"/>
        <v>15490.1</v>
      </c>
      <c r="E135" s="18">
        <f t="shared" si="49"/>
        <v>15386.9</v>
      </c>
    </row>
    <row r="136" spans="1:5" s="10" customFormat="1" ht="15.75">
      <c r="A136" s="33" t="s">
        <v>7</v>
      </c>
      <c r="B136" s="33"/>
      <c r="C136" s="18">
        <f t="shared" si="49"/>
        <v>0</v>
      </c>
      <c r="D136" s="18">
        <f t="shared" si="49"/>
        <v>0</v>
      </c>
      <c r="E136" s="18">
        <f t="shared" si="49"/>
        <v>0</v>
      </c>
    </row>
    <row r="137" spans="1:5" s="10" customFormat="1" ht="15.75">
      <c r="A137" s="33" t="s">
        <v>8</v>
      </c>
      <c r="B137" s="33"/>
      <c r="C137" s="18">
        <f t="shared" si="49"/>
        <v>0</v>
      </c>
      <c r="D137" s="18">
        <f t="shared" si="49"/>
        <v>0</v>
      </c>
      <c r="E137" s="18">
        <f t="shared" si="49"/>
        <v>0</v>
      </c>
    </row>
    <row r="138" spans="1:5" s="10" customFormat="1" ht="31.5">
      <c r="A138" s="11" t="s">
        <v>35</v>
      </c>
      <c r="B138" s="12" t="s">
        <v>74</v>
      </c>
      <c r="C138" s="18">
        <f>SUM(C139:C141)</f>
        <v>803.9</v>
      </c>
      <c r="D138" s="18">
        <f t="shared" ref="D138:E138" si="50">SUM(D139:D141)</f>
        <v>1102.2</v>
      </c>
      <c r="E138" s="18">
        <f t="shared" si="50"/>
        <v>1100.2</v>
      </c>
    </row>
    <row r="139" spans="1:5" s="10" customFormat="1" ht="15.75">
      <c r="A139" s="33" t="s">
        <v>6</v>
      </c>
      <c r="B139" s="33"/>
      <c r="C139" s="18">
        <f>704+99.9</f>
        <v>803.9</v>
      </c>
      <c r="D139" s="18">
        <f>965+137.2</f>
        <v>1102.2</v>
      </c>
      <c r="E139" s="18">
        <f>963+137.2</f>
        <v>1100.2</v>
      </c>
    </row>
    <row r="140" spans="1:5" s="10" customFormat="1" ht="15.75">
      <c r="A140" s="33" t="s">
        <v>7</v>
      </c>
      <c r="B140" s="33"/>
      <c r="C140" s="18"/>
      <c r="D140" s="18"/>
      <c r="E140" s="18"/>
    </row>
    <row r="141" spans="1:5" s="10" customFormat="1" ht="15.75">
      <c r="A141" s="33" t="s">
        <v>8</v>
      </c>
      <c r="B141" s="33"/>
      <c r="C141" s="18"/>
      <c r="D141" s="18"/>
      <c r="E141" s="18"/>
    </row>
    <row r="142" spans="1:5" s="10" customFormat="1" ht="15.75">
      <c r="A142" s="11" t="s">
        <v>36</v>
      </c>
      <c r="B142" s="12" t="s">
        <v>75</v>
      </c>
      <c r="C142" s="18">
        <f>SUM(C143:C145)</f>
        <v>2210.6999999999998</v>
      </c>
      <c r="D142" s="18">
        <f t="shared" ref="D142:E142" si="51">SUM(D143:D145)</f>
        <v>2239.6999999999998</v>
      </c>
      <c r="E142" s="18">
        <f t="shared" si="51"/>
        <v>2239.6999999999998</v>
      </c>
    </row>
    <row r="143" spans="1:5" s="10" customFormat="1" ht="15.75">
      <c r="A143" s="33" t="s">
        <v>6</v>
      </c>
      <c r="B143" s="33"/>
      <c r="C143" s="18">
        <v>2210.6999999999998</v>
      </c>
      <c r="D143" s="18">
        <v>2239.6999999999998</v>
      </c>
      <c r="E143" s="18">
        <v>2239.6999999999998</v>
      </c>
    </row>
    <row r="144" spans="1:5" s="10" customFormat="1" ht="15.75">
      <c r="A144" s="33" t="s">
        <v>7</v>
      </c>
      <c r="B144" s="33"/>
      <c r="C144" s="18"/>
      <c r="D144" s="18"/>
      <c r="E144" s="18"/>
    </row>
    <row r="145" spans="1:5" s="10" customFormat="1" ht="15.75">
      <c r="A145" s="33" t="s">
        <v>8</v>
      </c>
      <c r="B145" s="33"/>
      <c r="C145" s="18"/>
      <c r="D145" s="18"/>
      <c r="E145" s="18"/>
    </row>
    <row r="146" spans="1:5" s="10" customFormat="1" ht="31.5">
      <c r="A146" s="11" t="s">
        <v>37</v>
      </c>
      <c r="B146" s="12" t="s">
        <v>81</v>
      </c>
      <c r="C146" s="18">
        <f>SUM(C147:C149)</f>
        <v>12961.7</v>
      </c>
      <c r="D146" s="18">
        <f t="shared" ref="D146:E146" si="52">SUM(D147:D149)</f>
        <v>12148.2</v>
      </c>
      <c r="E146" s="18">
        <f t="shared" si="52"/>
        <v>12047</v>
      </c>
    </row>
    <row r="147" spans="1:5" s="10" customFormat="1" ht="15.75">
      <c r="A147" s="33" t="s">
        <v>6</v>
      </c>
      <c r="B147" s="33"/>
      <c r="C147" s="18">
        <v>12961.7</v>
      </c>
      <c r="D147" s="18">
        <v>12148.2</v>
      </c>
      <c r="E147" s="18">
        <v>12047</v>
      </c>
    </row>
    <row r="148" spans="1:5" s="10" customFormat="1" ht="15.75">
      <c r="A148" s="33" t="s">
        <v>7</v>
      </c>
      <c r="B148" s="33"/>
      <c r="C148" s="18"/>
      <c r="D148" s="18"/>
      <c r="E148" s="18"/>
    </row>
    <row r="149" spans="1:5" s="10" customFormat="1" ht="15.75">
      <c r="A149" s="33" t="s">
        <v>8</v>
      </c>
      <c r="B149" s="33"/>
      <c r="C149" s="18"/>
      <c r="D149" s="18"/>
      <c r="E149" s="18"/>
    </row>
    <row r="150" spans="1:5" s="10" customFormat="1" ht="31.5">
      <c r="A150" s="14" t="s">
        <v>105</v>
      </c>
      <c r="B150" s="15" t="s">
        <v>86</v>
      </c>
      <c r="C150" s="18">
        <f>SUM(C151:C153)</f>
        <v>7216.3</v>
      </c>
      <c r="D150" s="18">
        <f t="shared" ref="D150:E150" si="53">SUM(D151:D153)</f>
        <v>7584.3</v>
      </c>
      <c r="E150" s="18">
        <f t="shared" si="53"/>
        <v>7584.3</v>
      </c>
    </row>
    <row r="151" spans="1:5" s="10" customFormat="1" ht="15.75">
      <c r="A151" s="33" t="s">
        <v>6</v>
      </c>
      <c r="B151" s="33"/>
      <c r="C151" s="18">
        <f>C155+C159</f>
        <v>450</v>
      </c>
      <c r="D151" s="18">
        <f t="shared" ref="D151:E151" si="54">D155+D159</f>
        <v>818</v>
      </c>
      <c r="E151" s="18">
        <f t="shared" si="54"/>
        <v>818</v>
      </c>
    </row>
    <row r="152" spans="1:5" s="10" customFormat="1" ht="15.75">
      <c r="A152" s="33" t="s">
        <v>7</v>
      </c>
      <c r="B152" s="33"/>
      <c r="C152" s="18">
        <f>C156</f>
        <v>6766.3</v>
      </c>
      <c r="D152" s="18">
        <f t="shared" ref="D152:E153" si="55">D156</f>
        <v>6766.3</v>
      </c>
      <c r="E152" s="18">
        <f t="shared" si="55"/>
        <v>6766.3</v>
      </c>
    </row>
    <row r="153" spans="1:5" s="10" customFormat="1" ht="15.75">
      <c r="A153" s="33" t="s">
        <v>8</v>
      </c>
      <c r="B153" s="33"/>
      <c r="C153" s="18">
        <f>C157</f>
        <v>0</v>
      </c>
      <c r="D153" s="18">
        <f t="shared" si="55"/>
        <v>0</v>
      </c>
      <c r="E153" s="18">
        <f t="shared" si="55"/>
        <v>0</v>
      </c>
    </row>
    <row r="154" spans="1:5" s="10" customFormat="1" ht="47.25">
      <c r="A154" s="11" t="s">
        <v>38</v>
      </c>
      <c r="B154" s="12" t="s">
        <v>79</v>
      </c>
      <c r="C154" s="18">
        <f>SUM(C155:C157)</f>
        <v>6766.3</v>
      </c>
      <c r="D154" s="18">
        <f t="shared" ref="D154:E154" si="56">SUM(D155:D157)</f>
        <v>6766.3</v>
      </c>
      <c r="E154" s="18">
        <f t="shared" si="56"/>
        <v>6766.3</v>
      </c>
    </row>
    <row r="155" spans="1:5" s="10" customFormat="1" ht="15.75">
      <c r="A155" s="33" t="s">
        <v>6</v>
      </c>
      <c r="B155" s="33"/>
      <c r="C155" s="18"/>
      <c r="D155" s="18"/>
      <c r="E155" s="18"/>
    </row>
    <row r="156" spans="1:5" s="10" customFormat="1" ht="15.75">
      <c r="A156" s="33" t="s">
        <v>7</v>
      </c>
      <c r="B156" s="33"/>
      <c r="C156" s="18">
        <v>6766.3</v>
      </c>
      <c r="D156" s="18">
        <v>6766.3</v>
      </c>
      <c r="E156" s="18">
        <v>6766.3</v>
      </c>
    </row>
    <row r="157" spans="1:5" s="10" customFormat="1" ht="17.25" customHeight="1">
      <c r="A157" s="33" t="s">
        <v>8</v>
      </c>
      <c r="B157" s="33"/>
      <c r="C157" s="18"/>
      <c r="D157" s="18"/>
      <c r="E157" s="18"/>
    </row>
    <row r="158" spans="1:5" s="10" customFormat="1" ht="31.5" customHeight="1">
      <c r="A158" s="11" t="s">
        <v>39</v>
      </c>
      <c r="B158" s="13" t="s">
        <v>92</v>
      </c>
      <c r="C158" s="18">
        <f>C159</f>
        <v>450</v>
      </c>
      <c r="D158" s="18">
        <f>D159</f>
        <v>818</v>
      </c>
      <c r="E158" s="18">
        <f>E159</f>
        <v>818</v>
      </c>
    </row>
    <row r="159" spans="1:5" s="10" customFormat="1" ht="15.75">
      <c r="A159" s="33" t="s">
        <v>6</v>
      </c>
      <c r="B159" s="33"/>
      <c r="C159" s="18">
        <f>200+200+50</f>
        <v>450</v>
      </c>
      <c r="D159" s="18">
        <f>300+253+265</f>
        <v>818</v>
      </c>
      <c r="E159" s="18">
        <f>300+253+265</f>
        <v>818</v>
      </c>
    </row>
    <row r="160" spans="1:5" s="10" customFormat="1" ht="15.75">
      <c r="A160" s="33" t="s">
        <v>7</v>
      </c>
      <c r="B160" s="33"/>
      <c r="C160" s="18">
        <v>0</v>
      </c>
      <c r="D160" s="18">
        <v>0</v>
      </c>
      <c r="E160" s="18">
        <v>0</v>
      </c>
    </row>
    <row r="161" spans="1:5" s="10" customFormat="1" ht="17.25" customHeight="1">
      <c r="A161" s="33" t="s">
        <v>8</v>
      </c>
      <c r="B161" s="33"/>
      <c r="C161" s="18"/>
      <c r="D161" s="18"/>
      <c r="E161" s="18"/>
    </row>
    <row r="162" spans="1:5" ht="47.25">
      <c r="A162" s="14" t="s">
        <v>106</v>
      </c>
      <c r="B162" s="15" t="s">
        <v>88</v>
      </c>
      <c r="C162" s="18">
        <f>SUM(C163:C165)</f>
        <v>88640.9</v>
      </c>
      <c r="D162" s="18">
        <f t="shared" ref="D162:E162" si="57">SUM(D163:D165)</f>
        <v>90374.3</v>
      </c>
      <c r="E162" s="18">
        <f t="shared" si="57"/>
        <v>92107.7</v>
      </c>
    </row>
    <row r="163" spans="1:5" ht="15.75">
      <c r="A163" s="33" t="s">
        <v>6</v>
      </c>
      <c r="B163" s="33"/>
      <c r="C163" s="18">
        <f>C167+C171+C175</f>
        <v>0</v>
      </c>
      <c r="D163" s="18">
        <f t="shared" ref="D163:E163" si="58">D167+D171+D175</f>
        <v>0</v>
      </c>
      <c r="E163" s="18">
        <f t="shared" si="58"/>
        <v>0</v>
      </c>
    </row>
    <row r="164" spans="1:5" ht="15.75">
      <c r="A164" s="33" t="s">
        <v>7</v>
      </c>
      <c r="B164" s="33"/>
      <c r="C164" s="18">
        <f>C168+C172+C176</f>
        <v>88640.9</v>
      </c>
      <c r="D164" s="18">
        <f t="shared" ref="D164:E164" si="59">D168+D172+D176</f>
        <v>90374.3</v>
      </c>
      <c r="E164" s="18">
        <f t="shared" si="59"/>
        <v>92107.7</v>
      </c>
    </row>
    <row r="165" spans="1:5" ht="15.75">
      <c r="A165" s="33" t="s">
        <v>8</v>
      </c>
      <c r="B165" s="33"/>
      <c r="C165" s="18">
        <f>C169+C173+C177</f>
        <v>0</v>
      </c>
      <c r="D165" s="18">
        <f t="shared" ref="D165:E165" si="60">D169+D173+D177</f>
        <v>0</v>
      </c>
      <c r="E165" s="18">
        <f t="shared" si="60"/>
        <v>0</v>
      </c>
    </row>
    <row r="166" spans="1:5" s="10" customFormat="1" ht="31.5">
      <c r="A166" s="11" t="s">
        <v>41</v>
      </c>
      <c r="B166" s="12" t="s">
        <v>80</v>
      </c>
      <c r="C166" s="18">
        <f>SUM(C167:C169)</f>
        <v>15063.5</v>
      </c>
      <c r="D166" s="18">
        <f t="shared" ref="D166:E166" si="61">SUM(D167:D169)</f>
        <v>15063.5</v>
      </c>
      <c r="E166" s="18">
        <f t="shared" si="61"/>
        <v>15063.5</v>
      </c>
    </row>
    <row r="167" spans="1:5" s="10" customFormat="1" ht="15.75">
      <c r="A167" s="33" t="s">
        <v>6</v>
      </c>
      <c r="B167" s="33"/>
      <c r="C167" s="18"/>
      <c r="D167" s="18"/>
      <c r="E167" s="18"/>
    </row>
    <row r="168" spans="1:5" s="10" customFormat="1" ht="15.75">
      <c r="A168" s="33" t="s">
        <v>7</v>
      </c>
      <c r="B168" s="33"/>
      <c r="C168" s="18">
        <v>15063.5</v>
      </c>
      <c r="D168" s="18">
        <v>15063.5</v>
      </c>
      <c r="E168" s="18">
        <v>15063.5</v>
      </c>
    </row>
    <row r="169" spans="1:5" s="10" customFormat="1" ht="15.75">
      <c r="A169" s="33" t="s">
        <v>8</v>
      </c>
      <c r="B169" s="33"/>
      <c r="C169" s="18"/>
      <c r="D169" s="18"/>
      <c r="E169" s="18"/>
    </row>
    <row r="170" spans="1:5" s="10" customFormat="1" ht="78.75">
      <c r="A170" s="16" t="s">
        <v>91</v>
      </c>
      <c r="B170" s="17" t="s">
        <v>55</v>
      </c>
      <c r="C170" s="19">
        <f>SUM(C171:C173)</f>
        <v>70382.399999999994</v>
      </c>
      <c r="D170" s="19">
        <f t="shared" ref="D170:E170" si="62">SUM(D171:D173)</f>
        <v>72115.8</v>
      </c>
      <c r="E170" s="19">
        <f t="shared" si="62"/>
        <v>73849.2</v>
      </c>
    </row>
    <row r="171" spans="1:5" s="10" customFormat="1" ht="15.75">
      <c r="A171" s="39" t="s">
        <v>6</v>
      </c>
      <c r="B171" s="39"/>
      <c r="C171" s="19"/>
      <c r="D171" s="19"/>
      <c r="E171" s="19"/>
    </row>
    <row r="172" spans="1:5" s="10" customFormat="1" ht="15.75">
      <c r="A172" s="39" t="s">
        <v>7</v>
      </c>
      <c r="B172" s="39"/>
      <c r="C172" s="19">
        <v>70382.399999999994</v>
      </c>
      <c r="D172" s="19">
        <v>72115.8</v>
      </c>
      <c r="E172" s="19">
        <v>73849.2</v>
      </c>
    </row>
    <row r="173" spans="1:5" s="10" customFormat="1" ht="15.75">
      <c r="A173" s="39" t="s">
        <v>8</v>
      </c>
      <c r="B173" s="39"/>
      <c r="C173" s="19"/>
      <c r="D173" s="19"/>
      <c r="E173" s="19"/>
    </row>
    <row r="174" spans="1:5" s="10" customFormat="1" ht="31.5">
      <c r="A174" s="16" t="s">
        <v>107</v>
      </c>
      <c r="B174" s="17" t="s">
        <v>56</v>
      </c>
      <c r="C174" s="19">
        <f>SUM(C175:C177)</f>
        <v>3195</v>
      </c>
      <c r="D174" s="19">
        <f t="shared" ref="D174:E174" si="63">SUM(D175:D177)</f>
        <v>3195</v>
      </c>
      <c r="E174" s="19">
        <f t="shared" si="63"/>
        <v>3195</v>
      </c>
    </row>
    <row r="175" spans="1:5" s="10" customFormat="1" ht="15.75">
      <c r="A175" s="39" t="s">
        <v>6</v>
      </c>
      <c r="B175" s="39"/>
      <c r="C175" s="19"/>
      <c r="D175" s="19"/>
      <c r="E175" s="19"/>
    </row>
    <row r="176" spans="1:5" s="10" customFormat="1" ht="15.75">
      <c r="A176" s="39" t="s">
        <v>7</v>
      </c>
      <c r="B176" s="39"/>
      <c r="C176" s="19">
        <v>3195</v>
      </c>
      <c r="D176" s="19">
        <v>3195</v>
      </c>
      <c r="E176" s="19">
        <v>3195</v>
      </c>
    </row>
    <row r="177" spans="1:5" s="10" customFormat="1" ht="15.75">
      <c r="A177" s="39" t="s">
        <v>8</v>
      </c>
      <c r="B177" s="39"/>
      <c r="C177" s="19"/>
      <c r="D177" s="19"/>
      <c r="E177" s="19"/>
    </row>
    <row r="178" spans="1:5" ht="31.5">
      <c r="A178" s="28" t="s">
        <v>108</v>
      </c>
      <c r="B178" s="29" t="s">
        <v>42</v>
      </c>
      <c r="C178" s="19">
        <f>SUM(C179:C181)</f>
        <v>0</v>
      </c>
      <c r="D178" s="19">
        <f t="shared" ref="D178:E178" si="64">SUM(D179:D181)</f>
        <v>1381992.4</v>
      </c>
      <c r="E178" s="19">
        <f t="shared" si="64"/>
        <v>1385363.6</v>
      </c>
    </row>
    <row r="179" spans="1:5" ht="15.75">
      <c r="A179" s="39" t="s">
        <v>6</v>
      </c>
      <c r="B179" s="39"/>
      <c r="C179" s="19">
        <f>C183+C191+C215+C227+C239+C243+C247+C255+C259</f>
        <v>0</v>
      </c>
      <c r="D179" s="19">
        <f t="shared" ref="D179:E179" si="65">D183+D191+D215+D227+D239+D243+D247+D255+D259</f>
        <v>296018.59999999998</v>
      </c>
      <c r="E179" s="19">
        <f t="shared" si="65"/>
        <v>297766.80000000005</v>
      </c>
    </row>
    <row r="180" spans="1:5" ht="15.75">
      <c r="A180" s="39" t="s">
        <v>7</v>
      </c>
      <c r="B180" s="39"/>
      <c r="C180" s="19">
        <f>C184+C192+C216+C228+C240+C244+C248+C256+C260</f>
        <v>0</v>
      </c>
      <c r="D180" s="19">
        <f t="shared" ref="D180:E180" si="66">D184+D192+D216+D228+D240+D244+D248+D256+D260</f>
        <v>1085191.3</v>
      </c>
      <c r="E180" s="19">
        <f t="shared" si="66"/>
        <v>1086814.3</v>
      </c>
    </row>
    <row r="181" spans="1:5" ht="15.75">
      <c r="A181" s="39" t="s">
        <v>8</v>
      </c>
      <c r="B181" s="39"/>
      <c r="C181" s="19">
        <f>C185+C193+C217+C229+C241+C245+C249+C257+C261</f>
        <v>0</v>
      </c>
      <c r="D181" s="19">
        <f t="shared" ref="D181:E181" si="67">D185+D193+D217+D229+D241+D245+D249+D257+D261</f>
        <v>782.5</v>
      </c>
      <c r="E181" s="19">
        <f t="shared" si="67"/>
        <v>782.5</v>
      </c>
    </row>
    <row r="182" spans="1:5" s="10" customFormat="1" ht="15.75">
      <c r="A182" s="16" t="s">
        <v>78</v>
      </c>
      <c r="B182" s="17" t="s">
        <v>51</v>
      </c>
      <c r="C182" s="19">
        <f>SUM(C183:C185)</f>
        <v>0</v>
      </c>
      <c r="D182" s="19">
        <f t="shared" ref="D182:E182" si="68">SUM(D183:D185)</f>
        <v>1322.7</v>
      </c>
      <c r="E182" s="19">
        <f t="shared" si="68"/>
        <v>1322.7</v>
      </c>
    </row>
    <row r="183" spans="1:5" s="10" customFormat="1" ht="15.75">
      <c r="A183" s="39" t="s">
        <v>6</v>
      </c>
      <c r="B183" s="39"/>
      <c r="C183" s="19">
        <f>C187</f>
        <v>0</v>
      </c>
      <c r="D183" s="19">
        <f t="shared" ref="D183" si="69">D187</f>
        <v>1322.7</v>
      </c>
      <c r="E183" s="19">
        <v>1322.7</v>
      </c>
    </row>
    <row r="184" spans="1:5" s="10" customFormat="1" ht="15.75">
      <c r="A184" s="39" t="s">
        <v>7</v>
      </c>
      <c r="B184" s="39"/>
      <c r="C184" s="19">
        <f>C188</f>
        <v>0</v>
      </c>
      <c r="D184" s="19">
        <f t="shared" ref="D184:E184" si="70">D188</f>
        <v>0</v>
      </c>
      <c r="E184" s="19">
        <f t="shared" si="70"/>
        <v>0</v>
      </c>
    </row>
    <row r="185" spans="1:5" s="10" customFormat="1" ht="15.75">
      <c r="A185" s="39" t="s">
        <v>8</v>
      </c>
      <c r="B185" s="39"/>
      <c r="C185" s="19">
        <f>C189</f>
        <v>0</v>
      </c>
      <c r="D185" s="19">
        <f t="shared" ref="D185:E185" si="71">D189</f>
        <v>0</v>
      </c>
      <c r="E185" s="19">
        <f t="shared" si="71"/>
        <v>0</v>
      </c>
    </row>
    <row r="186" spans="1:5" s="6" customFormat="1" ht="47.25">
      <c r="A186" s="24" t="s">
        <v>109</v>
      </c>
      <c r="B186" s="25" t="s">
        <v>61</v>
      </c>
      <c r="C186" s="19">
        <f>SUM(C187:C189)</f>
        <v>0</v>
      </c>
      <c r="D186" s="19">
        <f>SUM(D187:D189)</f>
        <v>1322.7</v>
      </c>
      <c r="E186" s="18">
        <f>SUM(E187:E189)</f>
        <v>1322.7</v>
      </c>
    </row>
    <row r="187" spans="1:5" s="6" customFormat="1" ht="15.75">
      <c r="A187" s="40" t="s">
        <v>6</v>
      </c>
      <c r="B187" s="40"/>
      <c r="C187" s="26"/>
      <c r="D187" s="19">
        <v>1322.7</v>
      </c>
      <c r="E187" s="18">
        <v>1322.7</v>
      </c>
    </row>
    <row r="188" spans="1:5" s="6" customFormat="1" ht="15.75">
      <c r="A188" s="40" t="s">
        <v>7</v>
      </c>
      <c r="B188" s="40"/>
      <c r="C188" s="26"/>
      <c r="D188" s="19"/>
      <c r="E188" s="18"/>
    </row>
    <row r="189" spans="1:5" s="6" customFormat="1" ht="15.75">
      <c r="A189" s="40" t="s">
        <v>8</v>
      </c>
      <c r="B189" s="40"/>
      <c r="C189" s="26"/>
      <c r="D189" s="19">
        <f>D193</f>
        <v>0</v>
      </c>
      <c r="E189" s="18">
        <f>E193</f>
        <v>0</v>
      </c>
    </row>
    <row r="190" spans="1:5" ht="47.25">
      <c r="A190" s="16" t="s">
        <v>89</v>
      </c>
      <c r="B190" s="17" t="s">
        <v>19</v>
      </c>
      <c r="C190" s="19">
        <f>SUM(C191:C193)</f>
        <v>0</v>
      </c>
      <c r="D190" s="19">
        <f t="shared" ref="D190:E190" si="72">SUM(D191:D193)</f>
        <v>1129524.6000000001</v>
      </c>
      <c r="E190" s="19">
        <f t="shared" si="72"/>
        <v>1122204.3999999999</v>
      </c>
    </row>
    <row r="191" spans="1:5" ht="15.75">
      <c r="A191" s="39" t="s">
        <v>6</v>
      </c>
      <c r="B191" s="39"/>
      <c r="C191" s="19">
        <f>C195+C199+C203+C207+C211</f>
        <v>0</v>
      </c>
      <c r="D191" s="19">
        <f t="shared" ref="D191:E191" si="73">D195+D199+D203+D207+D211</f>
        <v>183094</v>
      </c>
      <c r="E191" s="19">
        <f t="shared" si="73"/>
        <v>181569.7</v>
      </c>
    </row>
    <row r="192" spans="1:5" ht="15.75">
      <c r="A192" s="39" t="s">
        <v>7</v>
      </c>
      <c r="B192" s="39"/>
      <c r="C192" s="19">
        <f>C196+C200+C204+C208+C212</f>
        <v>0</v>
      </c>
      <c r="D192" s="19">
        <f t="shared" ref="D192:E192" si="74">D196+D200+D204+D208+D212</f>
        <v>946430.6</v>
      </c>
      <c r="E192" s="19">
        <f t="shared" si="74"/>
        <v>940634.7</v>
      </c>
    </row>
    <row r="193" spans="1:5" ht="15.75">
      <c r="A193" s="39" t="s">
        <v>8</v>
      </c>
      <c r="B193" s="39"/>
      <c r="C193" s="19">
        <f>C197+C201+C205+C209+C213</f>
        <v>0</v>
      </c>
      <c r="D193" s="19">
        <f t="shared" ref="D193:E193" si="75">D197+D201+D205+D209+D213</f>
        <v>0</v>
      </c>
      <c r="E193" s="19">
        <f t="shared" si="75"/>
        <v>0</v>
      </c>
    </row>
    <row r="194" spans="1:5" s="6" customFormat="1" ht="52.5" customHeight="1">
      <c r="A194" s="24" t="s">
        <v>125</v>
      </c>
      <c r="B194" s="25" t="s">
        <v>23</v>
      </c>
      <c r="C194" s="19">
        <f>SUM(C195:C197)</f>
        <v>0</v>
      </c>
      <c r="D194" s="19">
        <f>SUM(D195:D197)</f>
        <v>422884.8</v>
      </c>
      <c r="E194" s="19">
        <f t="shared" ref="E194" si="76">SUM(E195:E197)</f>
        <v>422884.8</v>
      </c>
    </row>
    <row r="195" spans="1:5" s="6" customFormat="1" ht="15.75">
      <c r="A195" s="40" t="s">
        <v>6</v>
      </c>
      <c r="B195" s="40"/>
      <c r="C195" s="26"/>
      <c r="D195" s="19"/>
      <c r="E195" s="26"/>
    </row>
    <row r="196" spans="1:5" s="6" customFormat="1" ht="15.75">
      <c r="A196" s="40" t="s">
        <v>7</v>
      </c>
      <c r="B196" s="40"/>
      <c r="C196" s="26"/>
      <c r="D196" s="19">
        <v>422884.8</v>
      </c>
      <c r="E196" s="19">
        <v>422884.8</v>
      </c>
    </row>
    <row r="197" spans="1:5" s="6" customFormat="1" ht="15.75">
      <c r="A197" s="40" t="s">
        <v>8</v>
      </c>
      <c r="B197" s="40"/>
      <c r="C197" s="26"/>
      <c r="D197" s="19">
        <f>+D201+D205+D209+D213+D217</f>
        <v>0</v>
      </c>
      <c r="E197" s="26"/>
    </row>
    <row r="198" spans="1:5" s="6" customFormat="1" ht="63">
      <c r="A198" s="24" t="s">
        <v>110</v>
      </c>
      <c r="B198" s="25" t="s">
        <v>63</v>
      </c>
      <c r="C198" s="19">
        <f>SUM(C199:C201)</f>
        <v>0</v>
      </c>
      <c r="D198" s="19">
        <f>SUM(D199:D201)</f>
        <v>523545.8</v>
      </c>
      <c r="E198" s="19">
        <f t="shared" ref="E198" si="77">SUM(E199:E201)</f>
        <v>517749.9</v>
      </c>
    </row>
    <row r="199" spans="1:5" s="6" customFormat="1" ht="15.75">
      <c r="A199" s="40" t="s">
        <v>6</v>
      </c>
      <c r="B199" s="40"/>
      <c r="C199" s="26"/>
      <c r="D199" s="26"/>
      <c r="E199" s="26"/>
    </row>
    <row r="200" spans="1:5" s="6" customFormat="1" ht="15.75">
      <c r="A200" s="40" t="s">
        <v>7</v>
      </c>
      <c r="B200" s="40"/>
      <c r="C200" s="26"/>
      <c r="D200" s="26">
        <f>523483.3+62.5</f>
        <v>523545.8</v>
      </c>
      <c r="E200" s="26">
        <f>517687.4+62.5</f>
        <v>517749.9</v>
      </c>
    </row>
    <row r="201" spans="1:5" s="6" customFormat="1" ht="15.75">
      <c r="A201" s="40" t="s">
        <v>8</v>
      </c>
      <c r="B201" s="40"/>
      <c r="C201" s="26"/>
      <c r="D201" s="26"/>
      <c r="E201" s="26"/>
    </row>
    <row r="202" spans="1:5" ht="47.25">
      <c r="A202" s="24" t="s">
        <v>111</v>
      </c>
      <c r="B202" s="25" t="s">
        <v>65</v>
      </c>
      <c r="C202" s="26">
        <f>SUM(C203:C205)</f>
        <v>0</v>
      </c>
      <c r="D202" s="19">
        <f>SUM(D203:D205)</f>
        <v>45596.1</v>
      </c>
      <c r="E202" s="26">
        <f t="shared" ref="E202" si="78">SUM(E203:E205)</f>
        <v>45216.5</v>
      </c>
    </row>
    <row r="203" spans="1:5" ht="15.75">
      <c r="A203" s="40" t="s">
        <v>6</v>
      </c>
      <c r="B203" s="40"/>
      <c r="C203" s="26"/>
      <c r="D203" s="26">
        <v>45596.1</v>
      </c>
      <c r="E203" s="26">
        <v>45216.5</v>
      </c>
    </row>
    <row r="204" spans="1:5" ht="15.75">
      <c r="A204" s="40" t="s">
        <v>7</v>
      </c>
      <c r="B204" s="40"/>
      <c r="C204" s="26"/>
      <c r="D204" s="26"/>
      <c r="E204" s="26"/>
    </row>
    <row r="205" spans="1:5" ht="15.75">
      <c r="A205" s="40" t="s">
        <v>8</v>
      </c>
      <c r="B205" s="40"/>
      <c r="C205" s="26"/>
      <c r="D205" s="26"/>
      <c r="E205" s="26"/>
    </row>
    <row r="206" spans="1:5" ht="31.5">
      <c r="A206" s="24" t="s">
        <v>112</v>
      </c>
      <c r="B206" s="25" t="s">
        <v>66</v>
      </c>
      <c r="C206" s="26">
        <f>SUM(C207:C209)</f>
        <v>0</v>
      </c>
      <c r="D206" s="19">
        <f>SUM(D207:D209)</f>
        <v>93830.8</v>
      </c>
      <c r="E206" s="26">
        <f t="shared" ref="E206" si="79">SUM(E207:E209)</f>
        <v>93049.7</v>
      </c>
    </row>
    <row r="207" spans="1:5" ht="15.75">
      <c r="A207" s="40" t="s">
        <v>6</v>
      </c>
      <c r="B207" s="40"/>
      <c r="C207" s="26"/>
      <c r="D207" s="26">
        <v>93830.8</v>
      </c>
      <c r="E207" s="26">
        <v>93049.7</v>
      </c>
    </row>
    <row r="208" spans="1:5" ht="15.75">
      <c r="A208" s="40" t="s">
        <v>7</v>
      </c>
      <c r="B208" s="40"/>
      <c r="C208" s="26"/>
      <c r="D208" s="26"/>
      <c r="E208" s="26"/>
    </row>
    <row r="209" spans="1:5" ht="15.75">
      <c r="A209" s="40" t="s">
        <v>8</v>
      </c>
      <c r="B209" s="40"/>
      <c r="C209" s="26"/>
      <c r="D209" s="26"/>
      <c r="E209" s="26"/>
    </row>
    <row r="210" spans="1:5" ht="31.5">
      <c r="A210" s="16" t="s">
        <v>113</v>
      </c>
      <c r="B210" s="25" t="s">
        <v>64</v>
      </c>
      <c r="C210" s="19">
        <f>SUM(C211:C213)</f>
        <v>0</v>
      </c>
      <c r="D210" s="19">
        <f>SUM(D211:D213)</f>
        <v>43667.1</v>
      </c>
      <c r="E210" s="19">
        <f t="shared" ref="E210" si="80">SUM(E211:E213)</f>
        <v>43303.5</v>
      </c>
    </row>
    <row r="211" spans="1:5" ht="15.75">
      <c r="A211" s="40" t="s">
        <v>6</v>
      </c>
      <c r="B211" s="40"/>
      <c r="C211" s="26"/>
      <c r="D211" s="26">
        <v>43667.1</v>
      </c>
      <c r="E211" s="26">
        <v>43303.5</v>
      </c>
    </row>
    <row r="212" spans="1:5" ht="15.75">
      <c r="A212" s="40" t="s">
        <v>7</v>
      </c>
      <c r="B212" s="40"/>
      <c r="C212" s="26"/>
      <c r="D212" s="26"/>
      <c r="E212" s="26">
        <v>0</v>
      </c>
    </row>
    <row r="213" spans="1:5" ht="15.75">
      <c r="A213" s="40" t="s">
        <v>8</v>
      </c>
      <c r="B213" s="40"/>
      <c r="C213" s="26"/>
      <c r="D213" s="26"/>
      <c r="E213" s="26"/>
    </row>
    <row r="214" spans="1:5" ht="63">
      <c r="A214" s="16" t="s">
        <v>90</v>
      </c>
      <c r="B214" s="17" t="s">
        <v>76</v>
      </c>
      <c r="C214" s="19">
        <f>SUM(C215:C217)</f>
        <v>0</v>
      </c>
      <c r="D214" s="19">
        <f t="shared" ref="D214:E214" si="81">SUM(D215:D217)</f>
        <v>98329.9</v>
      </c>
      <c r="E214" s="19">
        <f t="shared" si="81"/>
        <v>98329.9</v>
      </c>
    </row>
    <row r="215" spans="1:5" ht="15.75">
      <c r="A215" s="40" t="s">
        <v>6</v>
      </c>
      <c r="B215" s="40"/>
      <c r="C215" s="26">
        <f>C219+C223</f>
        <v>0</v>
      </c>
      <c r="D215" s="26">
        <f t="shared" ref="D215:E215" si="82">D219+D223</f>
        <v>1910</v>
      </c>
      <c r="E215" s="26">
        <f t="shared" si="82"/>
        <v>1910</v>
      </c>
    </row>
    <row r="216" spans="1:5" ht="15.75">
      <c r="A216" s="40" t="s">
        <v>7</v>
      </c>
      <c r="B216" s="40"/>
      <c r="C216" s="26">
        <f>C220+C224</f>
        <v>0</v>
      </c>
      <c r="D216" s="26">
        <f t="shared" ref="D216:E216" si="83">D220+D224</f>
        <v>96419.9</v>
      </c>
      <c r="E216" s="26">
        <f t="shared" si="83"/>
        <v>96419.9</v>
      </c>
    </row>
    <row r="217" spans="1:5" ht="15.75">
      <c r="A217" s="40" t="s">
        <v>8</v>
      </c>
      <c r="B217" s="40"/>
      <c r="C217" s="26">
        <f>C221+C225</f>
        <v>0</v>
      </c>
      <c r="D217" s="26">
        <f t="shared" ref="D217:E217" si="84">D221+D225</f>
        <v>0</v>
      </c>
      <c r="E217" s="26">
        <f t="shared" si="84"/>
        <v>0</v>
      </c>
    </row>
    <row r="218" spans="1:5" s="6" customFormat="1" ht="31.5">
      <c r="A218" s="24" t="s">
        <v>114</v>
      </c>
      <c r="B218" s="25" t="s">
        <v>68</v>
      </c>
      <c r="C218" s="19">
        <f>SUM(C219:C221)</f>
        <v>0</v>
      </c>
      <c r="D218" s="19">
        <f>SUM(D219:D221)</f>
        <v>66013.899999999994</v>
      </c>
      <c r="E218" s="19">
        <f>SUM(E219:E221)</f>
        <v>66013.899999999994</v>
      </c>
    </row>
    <row r="219" spans="1:5" s="6" customFormat="1" ht="15.75">
      <c r="A219" s="40" t="s">
        <v>6</v>
      </c>
      <c r="B219" s="40"/>
      <c r="C219" s="26"/>
      <c r="D219" s="19">
        <v>1910</v>
      </c>
      <c r="E219" s="19">
        <v>1910</v>
      </c>
    </row>
    <row r="220" spans="1:5" s="6" customFormat="1" ht="15.75">
      <c r="A220" s="40" t="s">
        <v>7</v>
      </c>
      <c r="B220" s="40"/>
      <c r="C220" s="26"/>
      <c r="D220" s="19">
        <f>35965+28138.9</f>
        <v>64103.9</v>
      </c>
      <c r="E220" s="19">
        <f>35965+28138.9</f>
        <v>64103.9</v>
      </c>
    </row>
    <row r="221" spans="1:5" s="6" customFormat="1" ht="15.75">
      <c r="A221" s="40" t="s">
        <v>8</v>
      </c>
      <c r="B221" s="40"/>
      <c r="C221" s="26"/>
      <c r="D221" s="19"/>
      <c r="E221" s="19"/>
    </row>
    <row r="222" spans="1:5" s="6" customFormat="1" ht="63">
      <c r="A222" s="24" t="s">
        <v>115</v>
      </c>
      <c r="B222" s="25" t="s">
        <v>67</v>
      </c>
      <c r="C222" s="19">
        <f>SUM(C223:C225)</f>
        <v>0</v>
      </c>
      <c r="D222" s="19">
        <f>SUM(D223:D225)</f>
        <v>32316</v>
      </c>
      <c r="E222" s="19">
        <f>SUM(E223:E225)</f>
        <v>32316</v>
      </c>
    </row>
    <row r="223" spans="1:5" s="6" customFormat="1" ht="15.75">
      <c r="A223" s="40" t="s">
        <v>6</v>
      </c>
      <c r="B223" s="40"/>
      <c r="C223" s="26"/>
      <c r="D223" s="26">
        <v>0</v>
      </c>
      <c r="E223" s="26">
        <v>0</v>
      </c>
    </row>
    <row r="224" spans="1:5" s="6" customFormat="1" ht="15.75">
      <c r="A224" s="40" t="s">
        <v>7</v>
      </c>
      <c r="B224" s="40"/>
      <c r="C224" s="26"/>
      <c r="D224" s="26">
        <v>32316</v>
      </c>
      <c r="E224" s="26">
        <v>32316</v>
      </c>
    </row>
    <row r="225" spans="1:5" s="6" customFormat="1" ht="15.75">
      <c r="A225" s="40" t="s">
        <v>8</v>
      </c>
      <c r="B225" s="40"/>
      <c r="C225" s="26"/>
      <c r="D225" s="26"/>
      <c r="E225" s="26"/>
    </row>
    <row r="226" spans="1:5" ht="15.75">
      <c r="A226" s="16" t="s">
        <v>116</v>
      </c>
      <c r="B226" s="17" t="s">
        <v>50</v>
      </c>
      <c r="C226" s="19">
        <f>SUM(C227:C229)</f>
        <v>0</v>
      </c>
      <c r="D226" s="19">
        <f>SUM(D227:D229)</f>
        <v>19414.399999999998</v>
      </c>
      <c r="E226" s="19">
        <f>SUM(E227:E229)</f>
        <v>19414.399999999998</v>
      </c>
    </row>
    <row r="227" spans="1:5" ht="15.75">
      <c r="A227" s="39" t="s">
        <v>6</v>
      </c>
      <c r="B227" s="39"/>
      <c r="C227" s="19">
        <f t="shared" ref="C227:E229" si="85">C231+C235</f>
        <v>0</v>
      </c>
      <c r="D227" s="19">
        <f t="shared" si="85"/>
        <v>4494.7</v>
      </c>
      <c r="E227" s="19">
        <f t="shared" si="85"/>
        <v>4494.7</v>
      </c>
    </row>
    <row r="228" spans="1:5" ht="15.75">
      <c r="A228" s="39" t="s">
        <v>7</v>
      </c>
      <c r="B228" s="39"/>
      <c r="C228" s="19">
        <f t="shared" si="85"/>
        <v>0</v>
      </c>
      <c r="D228" s="19">
        <f t="shared" si="85"/>
        <v>14919.699999999999</v>
      </c>
      <c r="E228" s="19">
        <f t="shared" si="85"/>
        <v>14919.699999999999</v>
      </c>
    </row>
    <row r="229" spans="1:5" ht="15.75">
      <c r="A229" s="39" t="s">
        <v>8</v>
      </c>
      <c r="B229" s="39"/>
      <c r="C229" s="19">
        <f t="shared" si="85"/>
        <v>0</v>
      </c>
      <c r="D229" s="19">
        <f t="shared" si="85"/>
        <v>0</v>
      </c>
      <c r="E229" s="19">
        <f t="shared" si="85"/>
        <v>0</v>
      </c>
    </row>
    <row r="230" spans="1:5" s="6" customFormat="1" ht="31.5">
      <c r="A230" s="24" t="s">
        <v>117</v>
      </c>
      <c r="B230" s="25" t="s">
        <v>53</v>
      </c>
      <c r="C230" s="19">
        <f>SUM(C231:C233)</f>
        <v>0</v>
      </c>
      <c r="D230" s="19">
        <f>SUM(D231:D233)</f>
        <v>9587.5999999999985</v>
      </c>
      <c r="E230" s="19">
        <f>SUM(E231:E233)</f>
        <v>9587.5999999999985</v>
      </c>
    </row>
    <row r="231" spans="1:5" s="6" customFormat="1" ht="15.75">
      <c r="A231" s="40" t="s">
        <v>6</v>
      </c>
      <c r="B231" s="40"/>
      <c r="C231" s="26"/>
      <c r="D231" s="26">
        <f>1357.7+200+2599</f>
        <v>4156.7</v>
      </c>
      <c r="E231" s="26">
        <f>1357.7+200+2599</f>
        <v>4156.7</v>
      </c>
    </row>
    <row r="232" spans="1:5" s="6" customFormat="1" ht="15.75">
      <c r="A232" s="40" t="s">
        <v>7</v>
      </c>
      <c r="B232" s="40"/>
      <c r="C232" s="26"/>
      <c r="D232" s="26">
        <v>5430.9</v>
      </c>
      <c r="E232" s="26">
        <v>5430.9</v>
      </c>
    </row>
    <row r="233" spans="1:5" s="6" customFormat="1" ht="15.75">
      <c r="A233" s="40" t="s">
        <v>8</v>
      </c>
      <c r="B233" s="40"/>
      <c r="C233" s="26"/>
      <c r="D233" s="19"/>
      <c r="E233" s="19"/>
    </row>
    <row r="234" spans="1:5" s="6" customFormat="1" ht="47.25">
      <c r="A234" s="24" t="s">
        <v>118</v>
      </c>
      <c r="B234" s="25" t="s">
        <v>54</v>
      </c>
      <c r="C234" s="19">
        <f>SUM(C235:C237)</f>
        <v>0</v>
      </c>
      <c r="D234" s="19">
        <f>SUM(D235:D237)</f>
        <v>9826.7999999999993</v>
      </c>
      <c r="E234" s="19">
        <f>SUM(E235:E237)</f>
        <v>9826.7999999999993</v>
      </c>
    </row>
    <row r="235" spans="1:5" s="6" customFormat="1" ht="15.75">
      <c r="A235" s="40" t="s">
        <v>6</v>
      </c>
      <c r="B235" s="40"/>
      <c r="C235" s="26"/>
      <c r="D235" s="26">
        <v>338</v>
      </c>
      <c r="E235" s="26">
        <v>338</v>
      </c>
    </row>
    <row r="236" spans="1:5" s="6" customFormat="1" ht="15.75">
      <c r="A236" s="40" t="s">
        <v>7</v>
      </c>
      <c r="B236" s="40"/>
      <c r="C236" s="26"/>
      <c r="D236" s="26">
        <v>9488.7999999999993</v>
      </c>
      <c r="E236" s="26">
        <v>9488.7999999999993</v>
      </c>
    </row>
    <row r="237" spans="1:5" s="6" customFormat="1" ht="15.75">
      <c r="A237" s="40" t="s">
        <v>8</v>
      </c>
      <c r="B237" s="40"/>
      <c r="C237" s="26"/>
      <c r="D237" s="26"/>
      <c r="E237" s="26"/>
    </row>
    <row r="238" spans="1:5" ht="63">
      <c r="A238" s="11" t="s">
        <v>119</v>
      </c>
      <c r="B238" s="12" t="s">
        <v>57</v>
      </c>
      <c r="C238" s="18">
        <f>SUM(C239:C241)</f>
        <v>0</v>
      </c>
      <c r="D238" s="18">
        <f t="shared" ref="D238:E238" si="86">SUM(D239:D241)</f>
        <v>668.4</v>
      </c>
      <c r="E238" s="18">
        <f t="shared" si="86"/>
        <v>668.4</v>
      </c>
    </row>
    <row r="239" spans="1:5" ht="15.75">
      <c r="A239" s="33" t="s">
        <v>6</v>
      </c>
      <c r="B239" s="33"/>
      <c r="C239" s="18"/>
      <c r="D239" s="18">
        <v>33.4</v>
      </c>
      <c r="E239" s="18">
        <v>33.4</v>
      </c>
    </row>
    <row r="240" spans="1:5" ht="15.75">
      <c r="A240" s="33" t="s">
        <v>7</v>
      </c>
      <c r="B240" s="33"/>
      <c r="C240" s="18"/>
      <c r="D240" s="18">
        <v>635</v>
      </c>
      <c r="E240" s="18">
        <v>635</v>
      </c>
    </row>
    <row r="241" spans="1:5" ht="15.75">
      <c r="A241" s="33" t="s">
        <v>8</v>
      </c>
      <c r="B241" s="33"/>
      <c r="C241" s="18"/>
      <c r="D241" s="18"/>
      <c r="E241" s="18"/>
    </row>
    <row r="242" spans="1:5" ht="63">
      <c r="A242" s="11" t="s">
        <v>120</v>
      </c>
      <c r="B242" s="12" t="s">
        <v>58</v>
      </c>
      <c r="C242" s="18">
        <f>SUM(C243:C245)</f>
        <v>0</v>
      </c>
      <c r="D242" s="18">
        <f t="shared" ref="D242:E242" si="87">SUM(D243:D245)</f>
        <v>104826.79999999999</v>
      </c>
      <c r="E242" s="18">
        <f t="shared" si="87"/>
        <v>108099.29999999999</v>
      </c>
    </row>
    <row r="243" spans="1:5" ht="15.75">
      <c r="A243" s="33" t="s">
        <v>6</v>
      </c>
      <c r="B243" s="33"/>
      <c r="C243" s="18"/>
      <c r="D243" s="18">
        <f>59284.1+45542.7</f>
        <v>104826.79999999999</v>
      </c>
      <c r="E243" s="18">
        <f>62903.7+45195.6</f>
        <v>108099.29999999999</v>
      </c>
    </row>
    <row r="244" spans="1:5" ht="15.75">
      <c r="A244" s="33" t="s">
        <v>7</v>
      </c>
      <c r="B244" s="33"/>
      <c r="C244" s="18"/>
      <c r="D244" s="18"/>
      <c r="E244" s="18"/>
    </row>
    <row r="245" spans="1:5" ht="15.75">
      <c r="A245" s="33" t="s">
        <v>8</v>
      </c>
      <c r="B245" s="33"/>
      <c r="C245" s="18"/>
      <c r="D245" s="18"/>
      <c r="E245" s="18">
        <v>0</v>
      </c>
    </row>
    <row r="246" spans="1:5" s="10" customFormat="1" ht="31.5">
      <c r="A246" s="11" t="s">
        <v>121</v>
      </c>
      <c r="B246" s="12" t="s">
        <v>59</v>
      </c>
      <c r="C246" s="18">
        <f>SUM(C247:C249)</f>
        <v>0</v>
      </c>
      <c r="D246" s="18">
        <f t="shared" ref="D246:E246" si="88">SUM(D247:D249)</f>
        <v>20383.3</v>
      </c>
      <c r="E246" s="18">
        <f t="shared" si="88"/>
        <v>27802.2</v>
      </c>
    </row>
    <row r="247" spans="1:5" s="10" customFormat="1" ht="15.75">
      <c r="A247" s="33" t="s">
        <v>6</v>
      </c>
      <c r="B247" s="33"/>
      <c r="C247" s="18">
        <f>C251</f>
        <v>0</v>
      </c>
      <c r="D247" s="18">
        <f t="shared" ref="D247:E249" si="89">D251</f>
        <v>0</v>
      </c>
      <c r="E247" s="18">
        <f t="shared" si="89"/>
        <v>0</v>
      </c>
    </row>
    <row r="248" spans="1:5" s="10" customFormat="1" ht="15.75">
      <c r="A248" s="33" t="s">
        <v>7</v>
      </c>
      <c r="B248" s="33"/>
      <c r="C248" s="18">
        <f>C252</f>
        <v>0</v>
      </c>
      <c r="D248" s="18">
        <f t="shared" si="89"/>
        <v>20383.3</v>
      </c>
      <c r="E248" s="18">
        <f t="shared" si="89"/>
        <v>27802.2</v>
      </c>
    </row>
    <row r="249" spans="1:5" s="10" customFormat="1" ht="15.75">
      <c r="A249" s="33" t="s">
        <v>8</v>
      </c>
      <c r="B249" s="33"/>
      <c r="C249" s="18">
        <f>C253</f>
        <v>0</v>
      </c>
      <c r="D249" s="18">
        <f t="shared" si="89"/>
        <v>0</v>
      </c>
      <c r="E249" s="18">
        <f t="shared" si="89"/>
        <v>0</v>
      </c>
    </row>
    <row r="250" spans="1:5" s="3" customFormat="1" ht="63">
      <c r="A250" s="20" t="s">
        <v>122</v>
      </c>
      <c r="B250" s="21" t="s">
        <v>60</v>
      </c>
      <c r="C250" s="18">
        <f>SUM(C251:C253)</f>
        <v>0</v>
      </c>
      <c r="D250" s="18">
        <f t="shared" ref="D250:E250" si="90">SUM(D251:D253)</f>
        <v>20383.3</v>
      </c>
      <c r="E250" s="18">
        <f t="shared" si="90"/>
        <v>27802.2</v>
      </c>
    </row>
    <row r="251" spans="1:5" s="3" customFormat="1" ht="15.75">
      <c r="A251" s="38" t="s">
        <v>6</v>
      </c>
      <c r="B251" s="38"/>
      <c r="C251" s="22"/>
      <c r="D251" s="22"/>
      <c r="E251" s="22"/>
    </row>
    <row r="252" spans="1:5" s="3" customFormat="1" ht="15.75">
      <c r="A252" s="38" t="s">
        <v>7</v>
      </c>
      <c r="B252" s="38"/>
      <c r="C252" s="22"/>
      <c r="D252" s="22">
        <v>20383.3</v>
      </c>
      <c r="E252" s="18">
        <v>27802.2</v>
      </c>
    </row>
    <row r="253" spans="1:5" s="3" customFormat="1" ht="15.75">
      <c r="A253" s="38" t="s">
        <v>8</v>
      </c>
      <c r="B253" s="38"/>
      <c r="C253" s="22"/>
      <c r="D253" s="22"/>
      <c r="E253" s="22"/>
    </row>
    <row r="254" spans="1:5" s="10" customFormat="1" ht="78.75">
      <c r="A254" s="11" t="s">
        <v>123</v>
      </c>
      <c r="B254" s="12" t="s">
        <v>94</v>
      </c>
      <c r="C254" s="18">
        <f>SUM(C255:C257)</f>
        <v>0</v>
      </c>
      <c r="D254" s="18">
        <f t="shared" ref="D254:E254" si="91">SUM(D255:D257)</f>
        <v>782.5</v>
      </c>
      <c r="E254" s="18">
        <f t="shared" si="91"/>
        <v>782.5</v>
      </c>
    </row>
    <row r="255" spans="1:5" s="10" customFormat="1" ht="15.75">
      <c r="A255" s="33" t="s">
        <v>6</v>
      </c>
      <c r="B255" s="33"/>
      <c r="C255" s="18"/>
      <c r="D255" s="18"/>
      <c r="E255" s="18"/>
    </row>
    <row r="256" spans="1:5" s="10" customFormat="1" ht="15.75">
      <c r="A256" s="33" t="s">
        <v>7</v>
      </c>
      <c r="B256" s="33"/>
      <c r="C256" s="18"/>
      <c r="D256" s="18">
        <v>0</v>
      </c>
      <c r="E256" s="18">
        <v>0</v>
      </c>
    </row>
    <row r="257" spans="1:5" s="10" customFormat="1" ht="15.75">
      <c r="A257" s="33" t="s">
        <v>8</v>
      </c>
      <c r="B257" s="33"/>
      <c r="C257" s="18"/>
      <c r="D257" s="18">
        <v>782.5</v>
      </c>
      <c r="E257" s="18">
        <v>782.5</v>
      </c>
    </row>
    <row r="258" spans="1:5" ht="47.25">
      <c r="A258" s="11" t="s">
        <v>124</v>
      </c>
      <c r="B258" s="12" t="s">
        <v>95</v>
      </c>
      <c r="C258" s="18">
        <f>SUM(C259:C261)</f>
        <v>0</v>
      </c>
      <c r="D258" s="18">
        <f t="shared" ref="D258:E258" si="92">SUM(D259:D261)</f>
        <v>6739.8</v>
      </c>
      <c r="E258" s="18">
        <f t="shared" si="92"/>
        <v>6739.8</v>
      </c>
    </row>
    <row r="259" spans="1:5" ht="15.75">
      <c r="A259" s="33" t="s">
        <v>6</v>
      </c>
      <c r="B259" s="33"/>
      <c r="C259" s="18"/>
      <c r="D259" s="18">
        <v>337</v>
      </c>
      <c r="E259" s="18">
        <v>337</v>
      </c>
    </row>
    <row r="260" spans="1:5" ht="15.75">
      <c r="A260" s="33" t="s">
        <v>7</v>
      </c>
      <c r="B260" s="33"/>
      <c r="C260" s="18"/>
      <c r="D260" s="18">
        <v>6402.8</v>
      </c>
      <c r="E260" s="18">
        <v>6402.8</v>
      </c>
    </row>
    <row r="261" spans="1:5" ht="15.75">
      <c r="A261" s="33" t="s">
        <v>8</v>
      </c>
      <c r="B261" s="33"/>
      <c r="C261" s="18"/>
      <c r="D261" s="18">
        <v>0</v>
      </c>
      <c r="E261" s="18">
        <v>0</v>
      </c>
    </row>
  </sheetData>
  <mergeCells count="195">
    <mergeCell ref="A243:B243"/>
    <mergeCell ref="A244:B244"/>
    <mergeCell ref="A245:B245"/>
    <mergeCell ref="A255:B255"/>
    <mergeCell ref="A256:B256"/>
    <mergeCell ref="A257:B257"/>
    <mergeCell ref="A247:B247"/>
    <mergeCell ref="A248:B248"/>
    <mergeCell ref="A249:B249"/>
    <mergeCell ref="A251:B251"/>
    <mergeCell ref="A252:B252"/>
    <mergeCell ref="A253:B253"/>
    <mergeCell ref="A231:B231"/>
    <mergeCell ref="A232:B232"/>
    <mergeCell ref="A233:B233"/>
    <mergeCell ref="A235:B235"/>
    <mergeCell ref="A236:B236"/>
    <mergeCell ref="A237:B237"/>
    <mergeCell ref="A239:B239"/>
    <mergeCell ref="A240:B240"/>
    <mergeCell ref="A241:B241"/>
    <mergeCell ref="A227:B227"/>
    <mergeCell ref="A228:B228"/>
    <mergeCell ref="A229:B229"/>
    <mergeCell ref="A219:B219"/>
    <mergeCell ref="A220:B220"/>
    <mergeCell ref="A221:B221"/>
    <mergeCell ref="A223:B223"/>
    <mergeCell ref="A224:B224"/>
    <mergeCell ref="A225:B225"/>
    <mergeCell ref="A211:B211"/>
    <mergeCell ref="A212:B212"/>
    <mergeCell ref="A213:B213"/>
    <mergeCell ref="A215:B215"/>
    <mergeCell ref="A216:B216"/>
    <mergeCell ref="A217:B217"/>
    <mergeCell ref="A203:B203"/>
    <mergeCell ref="A204:B204"/>
    <mergeCell ref="A205:B205"/>
    <mergeCell ref="A207:B207"/>
    <mergeCell ref="A208:B208"/>
    <mergeCell ref="A209:B209"/>
    <mergeCell ref="A195:B195"/>
    <mergeCell ref="A196:B196"/>
    <mergeCell ref="A197:B197"/>
    <mergeCell ref="A199:B199"/>
    <mergeCell ref="A200:B200"/>
    <mergeCell ref="A201:B201"/>
    <mergeCell ref="A191:B191"/>
    <mergeCell ref="A192:B192"/>
    <mergeCell ref="A193:B193"/>
    <mergeCell ref="A183:B183"/>
    <mergeCell ref="A184:B184"/>
    <mergeCell ref="A185:B185"/>
    <mergeCell ref="A187:B187"/>
    <mergeCell ref="A188:B188"/>
    <mergeCell ref="A189:B189"/>
    <mergeCell ref="A167:B167"/>
    <mergeCell ref="A168:B168"/>
    <mergeCell ref="A169:B169"/>
    <mergeCell ref="A179:B179"/>
    <mergeCell ref="A180:B180"/>
    <mergeCell ref="A181:B181"/>
    <mergeCell ref="A171:B171"/>
    <mergeCell ref="A172:B172"/>
    <mergeCell ref="A173:B173"/>
    <mergeCell ref="A175:B175"/>
    <mergeCell ref="A176:B176"/>
    <mergeCell ref="A177:B177"/>
    <mergeCell ref="A163:B163"/>
    <mergeCell ref="A164:B164"/>
    <mergeCell ref="A165:B165"/>
    <mergeCell ref="A147:B147"/>
    <mergeCell ref="A148:B148"/>
    <mergeCell ref="A149:B149"/>
    <mergeCell ref="A151:B151"/>
    <mergeCell ref="A152:B152"/>
    <mergeCell ref="A153:B153"/>
    <mergeCell ref="A159:B159"/>
    <mergeCell ref="A160:B160"/>
    <mergeCell ref="A161:B161"/>
    <mergeCell ref="A143:B143"/>
    <mergeCell ref="A144:B144"/>
    <mergeCell ref="A145:B145"/>
    <mergeCell ref="A135:B135"/>
    <mergeCell ref="A136:B136"/>
    <mergeCell ref="A137:B137"/>
    <mergeCell ref="A155:B155"/>
    <mergeCell ref="A156:B156"/>
    <mergeCell ref="A157:B157"/>
    <mergeCell ref="A119:B119"/>
    <mergeCell ref="A120:B120"/>
    <mergeCell ref="A121:B121"/>
    <mergeCell ref="A131:B131"/>
    <mergeCell ref="A132:B132"/>
    <mergeCell ref="A133:B133"/>
    <mergeCell ref="A139:B139"/>
    <mergeCell ref="A140:B140"/>
    <mergeCell ref="A141:B141"/>
    <mergeCell ref="A79:B79"/>
    <mergeCell ref="A80:B80"/>
    <mergeCell ref="A81:B81"/>
    <mergeCell ref="A83:B83"/>
    <mergeCell ref="A84:B84"/>
    <mergeCell ref="A85:B85"/>
    <mergeCell ref="A111:B111"/>
    <mergeCell ref="A112:B112"/>
    <mergeCell ref="A113:B113"/>
    <mergeCell ref="A103:B103"/>
    <mergeCell ref="A104:B104"/>
    <mergeCell ref="A105:B105"/>
    <mergeCell ref="A107:B107"/>
    <mergeCell ref="A108:B108"/>
    <mergeCell ref="A109:B109"/>
    <mergeCell ref="A71:B71"/>
    <mergeCell ref="A72:B72"/>
    <mergeCell ref="A73:B73"/>
    <mergeCell ref="A75:B75"/>
    <mergeCell ref="A76:B76"/>
    <mergeCell ref="A77:B77"/>
    <mergeCell ref="A63:B63"/>
    <mergeCell ref="A64:B64"/>
    <mergeCell ref="A65:B65"/>
    <mergeCell ref="A67:B67"/>
    <mergeCell ref="A68:B68"/>
    <mergeCell ref="A69:B69"/>
    <mergeCell ref="A55:B55"/>
    <mergeCell ref="A56:B56"/>
    <mergeCell ref="A57:B57"/>
    <mergeCell ref="A59:B59"/>
    <mergeCell ref="A60:B60"/>
    <mergeCell ref="A61:B61"/>
    <mergeCell ref="A47:B47"/>
    <mergeCell ref="A48:B48"/>
    <mergeCell ref="A49:B49"/>
    <mergeCell ref="A51:B51"/>
    <mergeCell ref="A52:B52"/>
    <mergeCell ref="A53:B53"/>
    <mergeCell ref="A39:B39"/>
    <mergeCell ref="A40:B40"/>
    <mergeCell ref="A41:B41"/>
    <mergeCell ref="A43:B43"/>
    <mergeCell ref="A44:B44"/>
    <mergeCell ref="A45:B45"/>
    <mergeCell ref="A31:B31"/>
    <mergeCell ref="A32:B32"/>
    <mergeCell ref="A33:B33"/>
    <mergeCell ref="A35:B35"/>
    <mergeCell ref="A36:B36"/>
    <mergeCell ref="A37:B37"/>
    <mergeCell ref="A27:B27"/>
    <mergeCell ref="A28:B28"/>
    <mergeCell ref="A29:B29"/>
    <mergeCell ref="A19:B19"/>
    <mergeCell ref="A20:B20"/>
    <mergeCell ref="A21:B21"/>
    <mergeCell ref="A23:B23"/>
    <mergeCell ref="A24:B24"/>
    <mergeCell ref="A25:B25"/>
    <mergeCell ref="A11:B11"/>
    <mergeCell ref="A12:B12"/>
    <mergeCell ref="A13:B13"/>
    <mergeCell ref="A15:B15"/>
    <mergeCell ref="A16:B16"/>
    <mergeCell ref="A17:B17"/>
    <mergeCell ref="A3:E3"/>
    <mergeCell ref="A4:E4"/>
    <mergeCell ref="A5:E5"/>
    <mergeCell ref="A6:E6"/>
    <mergeCell ref="D7:E7"/>
    <mergeCell ref="A10:B10"/>
    <mergeCell ref="A259:B259"/>
    <mergeCell ref="A260:B260"/>
    <mergeCell ref="A261:B261"/>
    <mergeCell ref="A87:B87"/>
    <mergeCell ref="A88:B88"/>
    <mergeCell ref="A89:B89"/>
    <mergeCell ref="A91:B91"/>
    <mergeCell ref="A92:B92"/>
    <mergeCell ref="A93:B93"/>
    <mergeCell ref="A95:B95"/>
    <mergeCell ref="A96:B96"/>
    <mergeCell ref="A97:B97"/>
    <mergeCell ref="A99:B99"/>
    <mergeCell ref="A100:B100"/>
    <mergeCell ref="A101:B101"/>
    <mergeCell ref="A123:B123"/>
    <mergeCell ref="A124:B124"/>
    <mergeCell ref="A125:B125"/>
    <mergeCell ref="A127:B127"/>
    <mergeCell ref="A128:B128"/>
    <mergeCell ref="A129:B129"/>
    <mergeCell ref="A115:B115"/>
    <mergeCell ref="A116:B116"/>
    <mergeCell ref="A117:B117"/>
  </mergeCells>
  <printOptions horizontalCentered="1"/>
  <pageMargins left="0.51181102362204722" right="0.51181102362204722" top="0.35433070866141736" bottom="0.39370078740157483" header="0.31496062992125984" footer="0.31496062992125984"/>
  <pageSetup paperSize="9" scale="65" firstPageNumber="21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к пояснительной </vt:lpstr>
      <vt:lpstr>'приложение 1 к пояснительной '!Заголовки_для_печати</vt:lpstr>
      <vt:lpstr>'приложение 1 к пояснительной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2017-11-01T15:27:49Z</dcterms:modified>
</cp:coreProperties>
</file>